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00000_Kviz 2026 - REZULTATI\"/>
    </mc:Choice>
  </mc:AlternateContent>
  <xr:revisionPtr revIDLastSave="0" documentId="13_ncr:1_{D287E6F6-6F26-4F0A-AF38-3943D29DEC0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snovni_podatki" sheetId="7" r:id="rId1"/>
    <sheet name="PIONIRJI" sheetId="3" r:id="rId2"/>
    <sheet name="MLADINCI" sheetId="6" r:id="rId3"/>
    <sheet name="PRIPRAVNIKI" sheetId="4" r:id="rId4"/>
    <sheet name="Letnice" sheetId="8" r:id="rId5"/>
  </sheets>
  <definedNames>
    <definedName name="_xlnm.Print_Area" localSheetId="2">MLADINCI!$A$1:$X$21</definedName>
    <definedName name="_xlnm.Print_Area" localSheetId="1">PIONIRJI!$A$1:$X$21</definedName>
    <definedName name="_xlnm.Print_Area" localSheetId="3">PRIPRAVNIKI!$A$1:$U$9</definedName>
    <definedName name="_xlnm.Print_Titles" localSheetId="2">MLADINCI!$1:$4</definedName>
    <definedName name="_xlnm.Print_Titles" localSheetId="1">PIONIRJI!$1:$4</definedName>
    <definedName name="_xlnm.Print_Titles" localSheetId="3">PRIPRAVNIKI!$1:$4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3" l="1"/>
  <c r="K11" i="3" s="1"/>
  <c r="J15" i="3"/>
  <c r="K15" i="3" s="1"/>
  <c r="Q15" i="3"/>
  <c r="T15" i="3"/>
  <c r="W15" i="3"/>
  <c r="J5" i="3"/>
  <c r="K5" i="3" s="1"/>
  <c r="Q5" i="3"/>
  <c r="T5" i="3"/>
  <c r="W5" i="3"/>
  <c r="J9" i="3"/>
  <c r="K9" i="3" s="1"/>
  <c r="Q9" i="3"/>
  <c r="T9" i="3"/>
  <c r="W9" i="3"/>
  <c r="J6" i="3"/>
  <c r="K6" i="3" s="1"/>
  <c r="Q6" i="3"/>
  <c r="T6" i="3"/>
  <c r="W6" i="3"/>
  <c r="J16" i="3"/>
  <c r="K16" i="3" s="1"/>
  <c r="Q16" i="3"/>
  <c r="T16" i="3"/>
  <c r="W16" i="3"/>
  <c r="J18" i="3"/>
  <c r="K18" i="3" s="1"/>
  <c r="Q18" i="3"/>
  <c r="T18" i="3"/>
  <c r="W18" i="3"/>
  <c r="Q11" i="3"/>
  <c r="T11" i="3"/>
  <c r="W11" i="3"/>
  <c r="M5" i="4"/>
  <c r="M6" i="4"/>
  <c r="Q6" i="6"/>
  <c r="Q18" i="6"/>
  <c r="Q9" i="6"/>
  <c r="Q15" i="6"/>
  <c r="Q5" i="6"/>
  <c r="Q11" i="6"/>
  <c r="Q14" i="6"/>
  <c r="Q7" i="6"/>
  <c r="Q17" i="6"/>
  <c r="Q13" i="6"/>
  <c r="Q16" i="6"/>
  <c r="Q12" i="6"/>
  <c r="Q8" i="6"/>
  <c r="Q10" i="6"/>
  <c r="Q17" i="3"/>
  <c r="Q10" i="3"/>
  <c r="Q13" i="3"/>
  <c r="Q14" i="3"/>
  <c r="Q8" i="3"/>
  <c r="Q7" i="3"/>
  <c r="Q12" i="3"/>
  <c r="X18" i="3" l="1"/>
  <c r="X15" i="3"/>
  <c r="X11" i="3"/>
  <c r="X6" i="3"/>
  <c r="X5" i="3"/>
  <c r="X9" i="3"/>
  <c r="X16" i="3"/>
  <c r="J6" i="6"/>
  <c r="K6" i="6" s="1"/>
  <c r="J18" i="6"/>
  <c r="K18" i="6" s="1"/>
  <c r="J9" i="6"/>
  <c r="K9" i="6" s="1"/>
  <c r="J15" i="6"/>
  <c r="K15" i="6" s="1"/>
  <c r="J5" i="6"/>
  <c r="K5" i="6" s="1"/>
  <c r="J11" i="6"/>
  <c r="K11" i="6" s="1"/>
  <c r="J14" i="6"/>
  <c r="K14" i="6" s="1"/>
  <c r="J7" i="6"/>
  <c r="K7" i="6" s="1"/>
  <c r="J17" i="6"/>
  <c r="K17" i="6" s="1"/>
  <c r="J13" i="6"/>
  <c r="K13" i="6" s="1"/>
  <c r="J16" i="6"/>
  <c r="K16" i="6" s="1"/>
  <c r="J12" i="6"/>
  <c r="K12" i="6" s="1"/>
  <c r="J8" i="6"/>
  <c r="K8" i="6" s="1"/>
  <c r="J10" i="6"/>
  <c r="K10" i="6" s="1"/>
  <c r="J17" i="3"/>
  <c r="J14" i="3"/>
  <c r="J7" i="3"/>
  <c r="J10" i="3"/>
  <c r="J13" i="3"/>
  <c r="J8" i="3"/>
  <c r="J12" i="3"/>
  <c r="K12" i="3" s="1"/>
  <c r="G1" i="4"/>
  <c r="G8" i="4"/>
  <c r="G9" i="4"/>
  <c r="K21" i="6"/>
  <c r="K20" i="6"/>
  <c r="K1" i="6"/>
  <c r="E12" i="8"/>
  <c r="E11" i="8"/>
  <c r="E10" i="8"/>
  <c r="E9" i="8"/>
  <c r="E8" i="8"/>
  <c r="B7" i="8"/>
  <c r="B6" i="8"/>
  <c r="B5" i="8"/>
  <c r="B4" i="8"/>
  <c r="B3" i="8"/>
  <c r="K8" i="3" l="1"/>
  <c r="K14" i="3"/>
  <c r="K13" i="3"/>
  <c r="K17" i="3"/>
  <c r="K10" i="3"/>
  <c r="K7" i="3"/>
  <c r="T6" i="6"/>
  <c r="T18" i="6"/>
  <c r="T9" i="6"/>
  <c r="T15" i="6"/>
  <c r="T5" i="6"/>
  <c r="T11" i="6"/>
  <c r="T14" i="6"/>
  <c r="T7" i="6"/>
  <c r="T17" i="6"/>
  <c r="T13" i="6"/>
  <c r="T16" i="6"/>
  <c r="T12" i="6"/>
  <c r="T8" i="6"/>
  <c r="T10" i="6"/>
  <c r="T9" i="4" l="1"/>
  <c r="A9" i="4"/>
  <c r="T8" i="4"/>
  <c r="A8" i="4"/>
  <c r="X21" i="6"/>
  <c r="A21" i="6"/>
  <c r="X20" i="6"/>
  <c r="A20" i="6"/>
  <c r="T1" i="4"/>
  <c r="A1" i="4"/>
  <c r="X1" i="6"/>
  <c r="A1" i="6"/>
  <c r="X21" i="3"/>
  <c r="K21" i="3"/>
  <c r="A21" i="3"/>
  <c r="X20" i="3"/>
  <c r="K20" i="3"/>
  <c r="A20" i="3"/>
  <c r="X1" i="3"/>
  <c r="K1" i="3"/>
  <c r="A1" i="3"/>
  <c r="S5" i="4"/>
  <c r="P5" i="4"/>
  <c r="S6" i="4"/>
  <c r="P6" i="4"/>
  <c r="W6" i="6"/>
  <c r="X6" i="6" s="1"/>
  <c r="W18" i="6"/>
  <c r="X18" i="6" s="1"/>
  <c r="W9" i="6"/>
  <c r="X9" i="6" s="1"/>
  <c r="W15" i="6"/>
  <c r="X15" i="6" s="1"/>
  <c r="W5" i="6"/>
  <c r="X5" i="6" s="1"/>
  <c r="W11" i="6"/>
  <c r="X11" i="6" s="1"/>
  <c r="W14" i="6"/>
  <c r="X14" i="6" s="1"/>
  <c r="W7" i="6"/>
  <c r="X7" i="6" s="1"/>
  <c r="W17" i="6"/>
  <c r="X17" i="6" s="1"/>
  <c r="W13" i="6"/>
  <c r="X13" i="6" s="1"/>
  <c r="W16" i="6"/>
  <c r="X16" i="6" s="1"/>
  <c r="W12" i="6"/>
  <c r="X12" i="6" s="1"/>
  <c r="W8" i="6"/>
  <c r="X8" i="6" s="1"/>
  <c r="W10" i="6"/>
  <c r="X10" i="6" s="1"/>
  <c r="W17" i="3"/>
  <c r="T17" i="3"/>
  <c r="W14" i="3"/>
  <c r="T14" i="3"/>
  <c r="W7" i="3"/>
  <c r="T7" i="3"/>
  <c r="W10" i="3"/>
  <c r="T10" i="3"/>
  <c r="W13" i="3"/>
  <c r="T13" i="3"/>
  <c r="W8" i="3"/>
  <c r="T8" i="3"/>
  <c r="T12" i="3"/>
  <c r="Y7" i="6" l="1"/>
  <c r="Y18" i="6"/>
  <c r="Y17" i="6"/>
  <c r="Y16" i="6"/>
  <c r="Y15" i="6"/>
  <c r="Y14" i="6"/>
  <c r="Y13" i="6"/>
  <c r="Y12" i="6"/>
  <c r="Y11" i="6"/>
  <c r="Y10" i="6"/>
  <c r="Y9" i="6"/>
  <c r="Y8" i="6"/>
  <c r="Y6" i="6"/>
  <c r="X7" i="3"/>
  <c r="X10" i="3"/>
  <c r="X13" i="3"/>
  <c r="X17" i="3"/>
  <c r="X8" i="3"/>
  <c r="X14" i="3"/>
  <c r="T5" i="4"/>
  <c r="T6" i="4"/>
  <c r="W12" i="3"/>
  <c r="X12" i="3" s="1"/>
  <c r="Y13" i="3" l="1"/>
  <c r="Y15" i="3"/>
  <c r="Y14" i="3"/>
  <c r="Y17" i="3"/>
  <c r="Y18" i="3"/>
  <c r="Y16" i="3"/>
  <c r="V6" i="4"/>
  <c r="Y6" i="3"/>
  <c r="Y7" i="3"/>
  <c r="Y11" i="3"/>
  <c r="Y12" i="3"/>
  <c r="Y8" i="3"/>
  <c r="Y9" i="3"/>
  <c r="Y10" i="3"/>
  <c r="Y5" i="6"/>
  <c r="V5" i="4"/>
  <c r="Y5" i="3"/>
</calcChain>
</file>

<file path=xl/sharedStrings.xml><?xml version="1.0" encoding="utf-8"?>
<sst xmlns="http://schemas.openxmlformats.org/spreadsheetml/2006/main" count="225" uniqueCount="113">
  <si>
    <t>PGD</t>
  </si>
  <si>
    <t>začetno število točk</t>
  </si>
  <si>
    <t>Čas izvedbe</t>
  </si>
  <si>
    <t>Vse negativne točke pri vaji</t>
  </si>
  <si>
    <t>KONČNO ŠTEVILO TOČK</t>
  </si>
  <si>
    <t>DOSEŽENO MESTO</t>
  </si>
  <si>
    <t>Začetno število točk</t>
  </si>
  <si>
    <t>GASILSKA ZVEZA</t>
  </si>
  <si>
    <t>Številka ekipe</t>
  </si>
  <si>
    <t>Skupaj  točke  POŽARNA PREVENTIVA</t>
  </si>
  <si>
    <t>Skupaj  točke DRŽI/NE DRŽI</t>
  </si>
  <si>
    <t>Skupaj čas in negativne točke</t>
  </si>
  <si>
    <t>Skupaj  točke  DRŽI / NE DRŽI</t>
  </si>
  <si>
    <t>Skupaj  točke DRŽI  / NE DRŽI</t>
  </si>
  <si>
    <t>Skupaj točke POŽARNA PREVENTIVA</t>
  </si>
  <si>
    <t>Negativne točke skupaj</t>
  </si>
  <si>
    <t>PIONIRJI</t>
  </si>
  <si>
    <t>Štafetno vezanje vozlov</t>
  </si>
  <si>
    <t>Negativne točke</t>
  </si>
  <si>
    <t>MLADINCI</t>
  </si>
  <si>
    <t>GASILCI PRIPRAVNIKI</t>
  </si>
  <si>
    <t>Štafetno vezanje orodja</t>
  </si>
  <si>
    <t>REGIJA</t>
  </si>
  <si>
    <t>TEKMOVALCI</t>
  </si>
  <si>
    <t>Skupaj točke PRVA POMOČ</t>
  </si>
  <si>
    <t>Vodja tekmovanja:</t>
  </si>
  <si>
    <t>Predsednik obračunske komisije:</t>
  </si>
  <si>
    <t>Predsednik tekmovalnega odbora:</t>
  </si>
  <si>
    <t>Datum:</t>
  </si>
  <si>
    <t>Organizator:</t>
  </si>
  <si>
    <t>Naziv tekmovanja:</t>
  </si>
  <si>
    <t>Kraj tekmovanja:</t>
  </si>
  <si>
    <t>Vnos osnovnih podatkov o tekmovanju, ki bodo vidni na izpisih rezultatov</t>
  </si>
  <si>
    <t>Pionirji</t>
  </si>
  <si>
    <t>Mladinci</t>
  </si>
  <si>
    <t>Leto tekmovanja</t>
  </si>
  <si>
    <t>Upoštevana starost</t>
  </si>
  <si>
    <t>Pozitivne točke</t>
  </si>
  <si>
    <t>Letnica rojstva</t>
  </si>
  <si>
    <t>Gasilska spretnost</t>
  </si>
  <si>
    <t>Skupna starost</t>
  </si>
  <si>
    <t>Skupaj TEORIJA</t>
  </si>
  <si>
    <t>Letnica 1</t>
  </si>
  <si>
    <t>Letnica 2</t>
  </si>
  <si>
    <t>Letnica 3</t>
  </si>
  <si>
    <t>ENAKO ŠTEVILO TOČK</t>
  </si>
  <si>
    <t>Skupaj točke KRIŽANKA</t>
  </si>
  <si>
    <t>Skupaj  točke  KRIŽANKA</t>
  </si>
  <si>
    <t xml:space="preserve"> Skupaj točke POIŠČI BESEDE</t>
  </si>
  <si>
    <t>Gasilska zveza Slovenska Bistrica</t>
  </si>
  <si>
    <t>Spodnja Polskava</t>
  </si>
  <si>
    <t>Matjaž Klasinc</t>
  </si>
  <si>
    <t>Slavko Pitrof</t>
  </si>
  <si>
    <t>Boštjan Plajh</t>
  </si>
  <si>
    <t>12. kviz gasilske mladine GZ Slovenska Bistrica</t>
  </si>
  <si>
    <t>PRAGERSKO 3</t>
  </si>
  <si>
    <t>MAKOLE pionirji 2</t>
  </si>
  <si>
    <t>ŠMARTNO NA POHORJU</t>
  </si>
  <si>
    <t>POLJČANE 2</t>
  </si>
  <si>
    <t>SPODNJA POLSKAVA</t>
  </si>
  <si>
    <t>VIDEŽ</t>
  </si>
  <si>
    <t>POLJČANE</t>
  </si>
  <si>
    <t>PRAGERSKO 2</t>
  </si>
  <si>
    <t>SPODNJA POLSKAVA 3</t>
  </si>
  <si>
    <t>PRAGERSKO 1</t>
  </si>
  <si>
    <t>MAKOLE pionirji 1</t>
  </si>
  <si>
    <t>POLJČANE 1</t>
  </si>
  <si>
    <t>SPODNJA POLSKAVA 1</t>
  </si>
  <si>
    <t>SLOVENSKA BISTRICA</t>
  </si>
  <si>
    <t>PODRAVSKA</t>
  </si>
  <si>
    <t>LIA, NUŠA, RINESA</t>
  </si>
  <si>
    <t>MAKS, NEJC, VITO</t>
  </si>
  <si>
    <t>EVA, JOŠT, TIA</t>
  </si>
  <si>
    <t>MARINA, INJA, AJDA</t>
  </si>
  <si>
    <t>NIKŠA, HANA, VITAN</t>
  </si>
  <si>
    <t>TAJA, TIA, EVA</t>
  </si>
  <si>
    <t>MAJA, NEJA, FILIP</t>
  </si>
  <si>
    <t>EVA, LARA, MAŠA</t>
  </si>
  <si>
    <t>MIA, MILA, LARA</t>
  </si>
  <si>
    <t>IVA, MAŠA, VITA</t>
  </si>
  <si>
    <t>GABER, MATIC, MAJ</t>
  </si>
  <si>
    <t>ELA, URŠKA, ANJA</t>
  </si>
  <si>
    <t>FILIP, GAL, ANDRAŽ</t>
  </si>
  <si>
    <t>SPODNJA POLSKAVA 2</t>
  </si>
  <si>
    <t>PRAGERSKO</t>
  </si>
  <si>
    <t>ŠMARTNO NA POHORJU 2</t>
  </si>
  <si>
    <t>SLOVENSKA BISTRICA 2</t>
  </si>
  <si>
    <t>LAPORJE 2</t>
  </si>
  <si>
    <t>MAKOLE mladinci</t>
  </si>
  <si>
    <t>ZGORNJA POLSKAVA 2</t>
  </si>
  <si>
    <t>LAPORJE 1</t>
  </si>
  <si>
    <t>LAPORJE 3</t>
  </si>
  <si>
    <t>ŠMARTNO NA POHORJU 1</t>
  </si>
  <si>
    <t>SLOVENSKA BISTRICA 1</t>
  </si>
  <si>
    <t>ŽIGA, NIK, TEODOR</t>
  </si>
  <si>
    <t>MAJA, KRIS, MANJA</t>
  </si>
  <si>
    <t>NEJA, NEŽA, NELI</t>
  </si>
  <si>
    <t>ELA, AJDA, NELI</t>
  </si>
  <si>
    <t>NIKA, VANESA, LINA</t>
  </si>
  <si>
    <t>ERAZEM, ROK, ŠPELA</t>
  </si>
  <si>
    <t>ANEJ, ANŽE, GABER</t>
  </si>
  <si>
    <t>GABRIJELA, TIAN, ŽAN</t>
  </si>
  <si>
    <t>TEO, ANŽE, ALJAŽ</t>
  </si>
  <si>
    <t>NIKA, KAJA, LIA</t>
  </si>
  <si>
    <t>ISLA AURORA, NEJA, EVA</t>
  </si>
  <si>
    <t>NIKA, SARA, ANA</t>
  </si>
  <si>
    <t>LINA, IZA, NINA</t>
  </si>
  <si>
    <t>NEŽA, NEŽA, MIA</t>
  </si>
  <si>
    <t>ZGORNJA POLSKAVA 1</t>
  </si>
  <si>
    <t>TEO, TIJA, LARA</t>
  </si>
  <si>
    <t>OPLOTNICA</t>
  </si>
  <si>
    <t>ŽIGA, URBAN, NIK</t>
  </si>
  <si>
    <t>KLARA, LAURA, EVITA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</si>
</sst>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;[Red]0.00"/>
    <numFmt numFmtId="166" formatCode="[$-F800]dddd\,\ mmmm\ dd\,\ yyyy"/>
  </numFmts>
  <fonts count="30" x14ac:knownFonts="1">
    <font>
      <sz val="10"/>
      <name val="Arial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b/>
      <sz val="1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Arial"/>
      <family val="2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sz val="8"/>
      <name val="Arial"/>
      <family val="2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 CE"/>
      <charset val="238"/>
    </font>
    <font>
      <sz val="14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9"/>
      <color theme="0"/>
      <name val="Times New Roman CE"/>
      <family val="1"/>
      <charset val="238"/>
    </font>
    <font>
      <b/>
      <sz val="18"/>
      <name val="Bell MT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justify"/>
    </xf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1" xfId="0" applyFont="1" applyFill="1" applyBorder="1"/>
    <xf numFmtId="165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3" fillId="0" borderId="3" xfId="0" applyFont="1" applyBorder="1" applyAlignment="1">
      <alignment horizontal="center" textRotation="90"/>
    </xf>
    <xf numFmtId="0" fontId="13" fillId="0" borderId="4" xfId="0" applyFont="1" applyBorder="1" applyAlignment="1">
      <alignment horizontal="center" textRotation="90"/>
    </xf>
    <xf numFmtId="0" fontId="13" fillId="4" borderId="5" xfId="0" applyFont="1" applyFill="1" applyBorder="1" applyAlignment="1">
      <alignment horizontal="center" textRotation="90"/>
    </xf>
    <xf numFmtId="0" fontId="13" fillId="0" borderId="6" xfId="0" applyFont="1" applyBorder="1" applyAlignment="1">
      <alignment horizontal="center" textRotation="90"/>
    </xf>
    <xf numFmtId="0" fontId="13" fillId="4" borderId="7" xfId="0" applyFont="1" applyFill="1" applyBorder="1" applyAlignment="1">
      <alignment horizontal="center" textRotation="90"/>
    </xf>
    <xf numFmtId="0" fontId="12" fillId="0" borderId="3" xfId="0" applyFont="1" applyBorder="1" applyAlignment="1">
      <alignment horizontal="center" textRotation="90"/>
    </xf>
    <xf numFmtId="0" fontId="13" fillId="4" borderId="3" xfId="0" applyFont="1" applyFill="1" applyBorder="1" applyAlignment="1">
      <alignment horizontal="center" textRotation="90"/>
    </xf>
    <xf numFmtId="0" fontId="13" fillId="0" borderId="10" xfId="0" applyFont="1" applyBorder="1" applyAlignment="1">
      <alignment horizontal="center" textRotation="90"/>
    </xf>
    <xf numFmtId="0" fontId="13" fillId="0" borderId="11" xfId="0" applyFont="1" applyBorder="1" applyAlignment="1">
      <alignment horizontal="center" textRotation="90"/>
    </xf>
    <xf numFmtId="0" fontId="13" fillId="4" borderId="12" xfId="0" applyFont="1" applyFill="1" applyBorder="1" applyAlignment="1">
      <alignment horizontal="center" textRotation="90"/>
    </xf>
    <xf numFmtId="0" fontId="0" fillId="0" borderId="1" xfId="0" applyBorder="1"/>
    <xf numFmtId="2" fontId="9" fillId="2" borderId="19" xfId="0" applyNumberFormat="1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9" xfId="0" applyBorder="1"/>
    <xf numFmtId="0" fontId="9" fillId="2" borderId="19" xfId="0" applyFont="1" applyFill="1" applyBorder="1" applyAlignment="1">
      <alignment horizontal="center"/>
    </xf>
    <xf numFmtId="0" fontId="11" fillId="0" borderId="19" xfId="0" applyFont="1" applyBorder="1"/>
    <xf numFmtId="0" fontId="11" fillId="0" borderId="1" xfId="0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9" fillId="6" borderId="1" xfId="0" applyFont="1" applyFill="1" applyBorder="1"/>
    <xf numFmtId="0" fontId="19" fillId="0" borderId="1" xfId="0" applyFont="1" applyBorder="1" applyAlignment="1">
      <alignment horizontal="left"/>
    </xf>
    <xf numFmtId="166" fontId="19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/>
    <xf numFmtId="166" fontId="10" fillId="0" borderId="0" xfId="0" applyNumberFormat="1" applyFont="1" applyAlignment="1">
      <alignment horizontal="right"/>
    </xf>
    <xf numFmtId="0" fontId="21" fillId="0" borderId="0" xfId="0" applyFont="1"/>
    <xf numFmtId="164" fontId="20" fillId="0" borderId="0" xfId="0" applyNumberFormat="1" applyFont="1" applyAlignment="1">
      <alignment horizontal="right"/>
    </xf>
    <xf numFmtId="1" fontId="20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4" fontId="13" fillId="0" borderId="19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24" fillId="0" borderId="0" xfId="0" applyFont="1" applyAlignment="1">
      <alignment vertical="justify"/>
    </xf>
    <xf numFmtId="166" fontId="24" fillId="0" borderId="0" xfId="0" applyNumberFormat="1" applyFont="1"/>
    <xf numFmtId="0" fontId="24" fillId="0" borderId="0" xfId="0" applyFont="1"/>
    <xf numFmtId="0" fontId="9" fillId="0" borderId="11" xfId="0" applyFont="1" applyBorder="1" applyAlignment="1">
      <alignment horizontal="center" vertical="center" textRotation="90"/>
    </xf>
    <xf numFmtId="0" fontId="20" fillId="0" borderId="11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2" fontId="25" fillId="0" borderId="8" xfId="0" applyNumberFormat="1" applyFont="1" applyBorder="1" applyAlignment="1">
      <alignment horizontal="center" textRotation="90"/>
    </xf>
    <xf numFmtId="2" fontId="25" fillId="0" borderId="9" xfId="0" applyNumberFormat="1" applyFont="1" applyBorder="1" applyAlignment="1">
      <alignment horizontal="center" textRotation="90"/>
    </xf>
    <xf numFmtId="2" fontId="25" fillId="4" borderId="5" xfId="0" applyNumberFormat="1" applyFont="1" applyFill="1" applyBorder="1" applyAlignment="1">
      <alignment horizontal="center" textRotation="90"/>
    </xf>
    <xf numFmtId="0" fontId="0" fillId="8" borderId="17" xfId="0" applyFill="1" applyBorder="1" applyAlignment="1">
      <alignment horizontal="left" vertical="center"/>
    </xf>
    <xf numFmtId="0" fontId="0" fillId="8" borderId="20" xfId="0" applyFill="1" applyBorder="1" applyAlignment="1">
      <alignment horizontal="left" vertical="center" wrapText="1"/>
    </xf>
    <xf numFmtId="0" fontId="0" fillId="9" borderId="23" xfId="0" applyFill="1" applyBorder="1"/>
    <xf numFmtId="0" fontId="0" fillId="9" borderId="24" xfId="0" applyFill="1" applyBorder="1"/>
    <xf numFmtId="0" fontId="0" fillId="9" borderId="25" xfId="0" applyFill="1" applyBorder="1"/>
    <xf numFmtId="0" fontId="0" fillId="9" borderId="26" xfId="0" applyFill="1" applyBorder="1"/>
    <xf numFmtId="0" fontId="0" fillId="9" borderId="27" xfId="0" applyFill="1" applyBorder="1"/>
    <xf numFmtId="0" fontId="0" fillId="9" borderId="28" xfId="0" applyFill="1" applyBorder="1"/>
    <xf numFmtId="0" fontId="16" fillId="8" borderId="17" xfId="0" applyFont="1" applyFill="1" applyBorder="1" applyAlignment="1">
      <alignment horizontal="left" vertical="center"/>
    </xf>
    <xf numFmtId="0" fontId="16" fillId="8" borderId="20" xfId="0" applyFont="1" applyFill="1" applyBorder="1" applyAlignment="1">
      <alignment horizontal="left" vertical="center" wrapText="1"/>
    </xf>
    <xf numFmtId="164" fontId="0" fillId="9" borderId="24" xfId="0" applyNumberFormat="1" applyFill="1" applyBorder="1"/>
    <xf numFmtId="164" fontId="0" fillId="9" borderId="26" xfId="0" applyNumberFormat="1" applyFill="1" applyBorder="1"/>
    <xf numFmtId="164" fontId="0" fillId="9" borderId="28" xfId="0" applyNumberFormat="1" applyFill="1" applyBorder="1"/>
    <xf numFmtId="0" fontId="0" fillId="8" borderId="22" xfId="0" applyFill="1" applyBorder="1" applyAlignment="1">
      <alignment wrapText="1"/>
    </xf>
    <xf numFmtId="0" fontId="0" fillId="10" borderId="11" xfId="0" applyFill="1" applyBorder="1"/>
    <xf numFmtId="0" fontId="9" fillId="2" borderId="2" xfId="0" applyFont="1" applyFill="1" applyBorder="1" applyAlignment="1">
      <alignment horizontal="center"/>
    </xf>
    <xf numFmtId="0" fontId="24" fillId="0" borderId="0" xfId="0" applyFont="1" applyAlignment="1">
      <alignment horizontal="center" textRotation="90"/>
    </xf>
    <xf numFmtId="1" fontId="1" fillId="0" borderId="0" xfId="0" applyNumberFormat="1" applyFont="1"/>
    <xf numFmtId="0" fontId="28" fillId="0" borderId="0" xfId="0" applyFont="1"/>
    <xf numFmtId="0" fontId="18" fillId="0" borderId="3" xfId="0" applyFont="1" applyBorder="1" applyAlignment="1">
      <alignment horizontal="center" vertical="center" textRotation="90"/>
    </xf>
    <xf numFmtId="0" fontId="18" fillId="7" borderId="0" xfId="0" applyFont="1" applyFill="1" applyAlignment="1">
      <alignment horizontal="center" wrapText="1"/>
    </xf>
    <xf numFmtId="0" fontId="13" fillId="4" borderId="13" xfId="0" applyFont="1" applyFill="1" applyBorder="1" applyAlignment="1">
      <alignment horizontal="center" textRotation="90"/>
    </xf>
    <xf numFmtId="0" fontId="13" fillId="4" borderId="11" xfId="0" applyFont="1" applyFill="1" applyBorder="1" applyAlignment="1">
      <alignment horizontal="center" textRotation="90"/>
    </xf>
    <xf numFmtId="0" fontId="13" fillId="5" borderId="13" xfId="0" applyFont="1" applyFill="1" applyBorder="1" applyAlignment="1">
      <alignment horizontal="center" textRotation="90"/>
    </xf>
    <xf numFmtId="0" fontId="13" fillId="5" borderId="11" xfId="0" applyFont="1" applyFill="1" applyBorder="1" applyAlignment="1">
      <alignment horizontal="center" textRotation="90"/>
    </xf>
    <xf numFmtId="0" fontId="13" fillId="3" borderId="13" xfId="0" applyFont="1" applyFill="1" applyBorder="1" applyAlignment="1">
      <alignment horizontal="center" textRotation="90"/>
    </xf>
    <xf numFmtId="0" fontId="13" fillId="3" borderId="11" xfId="0" applyFont="1" applyFill="1" applyBorder="1" applyAlignment="1">
      <alignment horizontal="center" textRotation="90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justify" textRotation="90"/>
    </xf>
    <xf numFmtId="0" fontId="9" fillId="0" borderId="11" xfId="0" applyFont="1" applyBorder="1" applyAlignment="1">
      <alignment horizontal="center" vertical="justify" textRotation="90"/>
    </xf>
    <xf numFmtId="0" fontId="13" fillId="0" borderId="13" xfId="0" applyFont="1" applyBorder="1" applyAlignment="1">
      <alignment horizontal="center" textRotation="90"/>
    </xf>
    <xf numFmtId="0" fontId="13" fillId="0" borderId="11" xfId="0" applyFont="1" applyBorder="1" applyAlignment="1">
      <alignment horizontal="center" textRotation="90"/>
    </xf>
    <xf numFmtId="0" fontId="13" fillId="4" borderId="14" xfId="0" applyFont="1" applyFill="1" applyBorder="1" applyAlignment="1">
      <alignment horizontal="center" textRotation="90"/>
    </xf>
    <xf numFmtId="0" fontId="13" fillId="4" borderId="12" xfId="0" applyFont="1" applyFill="1" applyBorder="1" applyAlignment="1">
      <alignment horizontal="center" textRotation="90"/>
    </xf>
    <xf numFmtId="0" fontId="13" fillId="4" borderId="14" xfId="0" applyFont="1" applyFill="1" applyBorder="1" applyAlignment="1">
      <alignment horizontal="center" textRotation="89"/>
    </xf>
    <xf numFmtId="0" fontId="13" fillId="4" borderId="12" xfId="0" applyFont="1" applyFill="1" applyBorder="1" applyAlignment="1">
      <alignment horizontal="center" textRotation="89"/>
    </xf>
    <xf numFmtId="0" fontId="13" fillId="4" borderId="13" xfId="0" applyFont="1" applyFill="1" applyBorder="1" applyAlignment="1">
      <alignment horizontal="center" textRotation="90" wrapText="1"/>
    </xf>
    <xf numFmtId="0" fontId="13" fillId="4" borderId="11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13" fillId="6" borderId="13" xfId="0" applyFont="1" applyFill="1" applyBorder="1" applyAlignment="1">
      <alignment horizontal="center" textRotation="90" wrapText="1"/>
    </xf>
    <xf numFmtId="0" fontId="13" fillId="6" borderId="11" xfId="0" applyFont="1" applyFill="1" applyBorder="1" applyAlignment="1">
      <alignment horizont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2" fontId="25" fillId="5" borderId="13" xfId="0" applyNumberFormat="1" applyFont="1" applyFill="1" applyBorder="1" applyAlignment="1">
      <alignment horizontal="center" vertical="justify" textRotation="90"/>
    </xf>
    <xf numFmtId="2" fontId="25" fillId="5" borderId="11" xfId="0" applyNumberFormat="1" applyFont="1" applyFill="1" applyBorder="1" applyAlignment="1">
      <alignment horizontal="center" vertical="justify" textRotation="90"/>
    </xf>
    <xf numFmtId="0" fontId="25" fillId="3" borderId="13" xfId="0" applyFont="1" applyFill="1" applyBorder="1" applyAlignment="1">
      <alignment horizontal="center" textRotation="90"/>
    </xf>
    <xf numFmtId="0" fontId="25" fillId="3" borderId="11" xfId="0" applyFont="1" applyFill="1" applyBorder="1" applyAlignment="1">
      <alignment horizontal="center" textRotation="90"/>
    </xf>
    <xf numFmtId="0" fontId="25" fillId="4" borderId="13" xfId="0" applyFont="1" applyFill="1" applyBorder="1" applyAlignment="1">
      <alignment horizontal="center" textRotation="90"/>
    </xf>
    <xf numFmtId="0" fontId="25" fillId="4" borderId="11" xfId="0" applyFont="1" applyFill="1" applyBorder="1" applyAlignment="1">
      <alignment horizontal="center" textRotation="90"/>
    </xf>
    <xf numFmtId="0" fontId="25" fillId="0" borderId="1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justify" textRotation="90"/>
    </xf>
    <xf numFmtId="0" fontId="18" fillId="0" borderId="11" xfId="0" applyFont="1" applyBorder="1" applyAlignment="1">
      <alignment horizontal="center" vertical="justify" textRotation="90"/>
    </xf>
    <xf numFmtId="0" fontId="25" fillId="0" borderId="13" xfId="0" applyFont="1" applyBorder="1" applyAlignment="1">
      <alignment horizontal="center" textRotation="90"/>
    </xf>
    <xf numFmtId="0" fontId="25" fillId="0" borderId="11" xfId="0" applyFont="1" applyBorder="1" applyAlignment="1">
      <alignment horizontal="center" textRotation="90"/>
    </xf>
    <xf numFmtId="0" fontId="25" fillId="4" borderId="14" xfId="0" applyFont="1" applyFill="1" applyBorder="1" applyAlignment="1">
      <alignment horizontal="center" textRotation="90"/>
    </xf>
    <xf numFmtId="0" fontId="25" fillId="4" borderId="12" xfId="0" applyFont="1" applyFill="1" applyBorder="1" applyAlignment="1">
      <alignment horizontal="center" textRotation="90"/>
    </xf>
    <xf numFmtId="0" fontId="27" fillId="0" borderId="13" xfId="0" applyFont="1" applyBorder="1" applyAlignment="1">
      <alignment horizontal="center" textRotation="90"/>
    </xf>
    <xf numFmtId="0" fontId="27" fillId="0" borderId="11" xfId="0" applyFont="1" applyBorder="1" applyAlignment="1">
      <alignment horizontal="center" textRotation="90"/>
    </xf>
    <xf numFmtId="0" fontId="12" fillId="4" borderId="13" xfId="0" applyFont="1" applyFill="1" applyBorder="1" applyAlignment="1">
      <alignment horizontal="center" textRotation="90"/>
    </xf>
    <xf numFmtId="0" fontId="15" fillId="4" borderId="11" xfId="0" applyFont="1" applyFill="1" applyBorder="1" applyAlignment="1">
      <alignment horizontal="center" textRotation="90"/>
    </xf>
    <xf numFmtId="0" fontId="12" fillId="5" borderId="17" xfId="0" applyFont="1" applyFill="1" applyBorder="1" applyAlignment="1">
      <alignment horizontal="center" textRotation="90"/>
    </xf>
    <xf numFmtId="0" fontId="14" fillId="5" borderId="20" xfId="0" applyFont="1" applyFill="1" applyBorder="1" applyAlignment="1">
      <alignment horizontal="center" textRotation="90"/>
    </xf>
    <xf numFmtId="0" fontId="14" fillId="5" borderId="18" xfId="0" applyFont="1" applyFill="1" applyBorder="1" applyAlignment="1">
      <alignment horizontal="center" textRotation="90"/>
    </xf>
    <xf numFmtId="0" fontId="14" fillId="5" borderId="21" xfId="0" applyFont="1" applyFill="1" applyBorder="1" applyAlignment="1">
      <alignment horizontal="center" textRotation="90"/>
    </xf>
    <xf numFmtId="0" fontId="12" fillId="3" borderId="13" xfId="0" applyFont="1" applyFill="1" applyBorder="1" applyAlignment="1">
      <alignment horizontal="center" textRotation="90"/>
    </xf>
    <xf numFmtId="0" fontId="14" fillId="3" borderId="11" xfId="0" applyFont="1" applyFill="1" applyBorder="1" applyAlignment="1">
      <alignment horizontal="center" textRotation="90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textRotation="90"/>
    </xf>
    <xf numFmtId="0" fontId="8" fillId="0" borderId="11" xfId="0" applyFont="1" applyBorder="1" applyAlignment="1">
      <alignment horizontal="center" textRotation="90"/>
    </xf>
    <xf numFmtId="0" fontId="14" fillId="4" borderId="12" xfId="0" applyFont="1" applyFill="1" applyBorder="1" applyAlignment="1">
      <alignment horizontal="center" textRotation="90"/>
    </xf>
    <xf numFmtId="0" fontId="12" fillId="4" borderId="17" xfId="0" applyFont="1" applyFill="1" applyBorder="1" applyAlignment="1">
      <alignment horizontal="center" textRotation="90"/>
    </xf>
    <xf numFmtId="0" fontId="14" fillId="4" borderId="18" xfId="0" applyFont="1" applyFill="1" applyBorder="1" applyAlignment="1">
      <alignment horizontal="center" textRotation="90"/>
    </xf>
    <xf numFmtId="0" fontId="12" fillId="0" borderId="13" xfId="0" applyFont="1" applyBorder="1" applyAlignment="1">
      <alignment horizontal="center" textRotation="90"/>
    </xf>
    <xf numFmtId="0" fontId="12" fillId="0" borderId="11" xfId="0" applyFont="1" applyBorder="1" applyAlignment="1">
      <alignment horizontal="center" textRotation="90"/>
    </xf>
    <xf numFmtId="0" fontId="16" fillId="0" borderId="19" xfId="0" applyFont="1" applyBorder="1" applyAlignment="1">
      <alignment horizontal="left" vertical="center" wrapText="1"/>
    </xf>
  </cellXfs>
  <cellStyles count="1">
    <cellStyle name="Navadno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B11"/>
  <sheetViews>
    <sheetView workbookViewId="0">
      <selection activeCell="B13" sqref="B13"/>
    </sheetView>
  </sheetViews>
  <sheetFormatPr defaultColWidth="9.109375" defaultRowHeight="13.2" x14ac:dyDescent="0.25"/>
  <cols>
    <col min="1" max="1" width="34" style="40" bestFit="1" customWidth="1"/>
    <col min="2" max="2" width="48.88671875" style="41" customWidth="1"/>
    <col min="3" max="16384" width="9.109375" style="40"/>
  </cols>
  <sheetData>
    <row r="2" spans="1:2" ht="15.6" x14ac:dyDescent="0.3">
      <c r="A2" s="88" t="s">
        <v>32</v>
      </c>
      <c r="B2" s="88"/>
    </row>
    <row r="5" spans="1:2" ht="13.8" x14ac:dyDescent="0.25">
      <c r="A5" s="42" t="s">
        <v>30</v>
      </c>
      <c r="B5" s="43" t="s">
        <v>54</v>
      </c>
    </row>
    <row r="6" spans="1:2" ht="13.8" x14ac:dyDescent="0.25">
      <c r="A6" s="42" t="s">
        <v>29</v>
      </c>
      <c r="B6" s="43" t="s">
        <v>49</v>
      </c>
    </row>
    <row r="7" spans="1:2" ht="13.8" x14ac:dyDescent="0.25">
      <c r="A7" s="42" t="s">
        <v>31</v>
      </c>
      <c r="B7" s="43" t="s">
        <v>50</v>
      </c>
    </row>
    <row r="8" spans="1:2" ht="13.8" x14ac:dyDescent="0.25">
      <c r="A8" s="42" t="s">
        <v>28</v>
      </c>
      <c r="B8" s="44">
        <v>46095</v>
      </c>
    </row>
    <row r="9" spans="1:2" ht="13.8" x14ac:dyDescent="0.25">
      <c r="A9" s="42" t="s">
        <v>27</v>
      </c>
      <c r="B9" s="43" t="s">
        <v>52</v>
      </c>
    </row>
    <row r="10" spans="1:2" ht="13.8" x14ac:dyDescent="0.25">
      <c r="A10" s="42" t="s">
        <v>26</v>
      </c>
      <c r="B10" s="43" t="s">
        <v>51</v>
      </c>
    </row>
    <row r="11" spans="1:2" ht="13.8" x14ac:dyDescent="0.25">
      <c r="A11" s="42" t="s">
        <v>25</v>
      </c>
      <c r="B11" s="43" t="s">
        <v>53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6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0" sqref="D20"/>
    </sheetView>
  </sheetViews>
  <sheetFormatPr defaultColWidth="9.109375" defaultRowHeight="18" x14ac:dyDescent="0.35"/>
  <cols>
    <col min="1" max="2" width="5.6640625" style="7" customWidth="1"/>
    <col min="3" max="3" width="25.6640625" style="7" customWidth="1"/>
    <col min="4" max="6" width="25.6640625" style="6" customWidth="1"/>
    <col min="7" max="10" width="5.44140625" style="6" customWidth="1"/>
    <col min="11" max="11" width="7" style="5" customWidth="1"/>
    <col min="12" max="14" width="5.6640625" style="5" customWidth="1"/>
    <col min="15" max="15" width="5.6640625" style="8" customWidth="1"/>
    <col min="16" max="17" width="5.6640625" style="5" customWidth="1"/>
    <col min="18" max="18" width="7.33203125" style="53" customWidth="1"/>
    <col min="19" max="21" width="7.33203125" style="5" customWidth="1"/>
    <col min="22" max="22" width="7.33203125" style="12" customWidth="1"/>
    <col min="23" max="23" width="7.33203125" style="9" customWidth="1"/>
    <col min="24" max="24" width="9.5546875" style="9" customWidth="1"/>
    <col min="25" max="25" width="9.109375" style="2"/>
    <col min="26" max="26" width="7.109375" style="2" customWidth="1"/>
    <col min="27" max="16384" width="9.109375" style="2"/>
  </cols>
  <sheetData>
    <row r="1" spans="1:28" s="48" customFormat="1" x14ac:dyDescent="0.35">
      <c r="A1" s="46" t="str">
        <f>Osnovni_podatki!B6</f>
        <v>Gasilska zveza Slovenska Bistrica</v>
      </c>
      <c r="B1" s="46"/>
      <c r="C1" s="46"/>
      <c r="D1" s="46"/>
      <c r="E1" s="46"/>
      <c r="F1" s="46"/>
      <c r="G1" s="46"/>
      <c r="H1" s="46"/>
      <c r="I1" s="46"/>
      <c r="J1" s="46"/>
      <c r="K1" s="12" t="str">
        <f>Osnovni_podatki!B5</f>
        <v>12. kviz gasilske mladine GZ Slovenska Bistrica</v>
      </c>
      <c r="L1" s="12"/>
      <c r="M1" s="12"/>
      <c r="N1" s="12"/>
      <c r="O1" s="12"/>
      <c r="P1" s="12"/>
      <c r="Q1" s="12"/>
      <c r="R1" s="52"/>
      <c r="S1" s="12"/>
      <c r="T1" s="12"/>
      <c r="U1" s="12"/>
      <c r="V1" s="12"/>
      <c r="W1" s="12"/>
      <c r="X1" s="47" t="str">
        <f>Osnovni_podatki!B7&amp;", "&amp;TEXT(Osnovni_podatki!B8,"dd. mmmm yyyy")</f>
        <v>Spodnja Polskava, 14. marec 2026</v>
      </c>
    </row>
    <row r="2" spans="1:28" ht="12.75" customHeight="1" thickBot="1" x14ac:dyDescent="0.4">
      <c r="K2" s="21"/>
    </row>
    <row r="3" spans="1:28" s="61" customFormat="1" ht="60" customHeight="1" thickBot="1" x14ac:dyDescent="0.3">
      <c r="A3" s="93" t="s">
        <v>5</v>
      </c>
      <c r="B3" s="102" t="s">
        <v>8</v>
      </c>
      <c r="C3" s="99" t="s">
        <v>16</v>
      </c>
      <c r="D3" s="100"/>
      <c r="E3" s="100"/>
      <c r="F3" s="101"/>
      <c r="G3" s="95" t="s">
        <v>38</v>
      </c>
      <c r="H3" s="96"/>
      <c r="I3" s="112"/>
      <c r="J3" s="113" t="s">
        <v>40</v>
      </c>
      <c r="K3" s="104" t="s">
        <v>6</v>
      </c>
      <c r="L3" s="89" t="s">
        <v>13</v>
      </c>
      <c r="M3" s="106" t="s">
        <v>24</v>
      </c>
      <c r="N3" s="108" t="s">
        <v>46</v>
      </c>
      <c r="O3" s="108" t="s">
        <v>14</v>
      </c>
      <c r="P3" s="110" t="s">
        <v>48</v>
      </c>
      <c r="Q3" s="115" t="s">
        <v>41</v>
      </c>
      <c r="R3" s="95" t="s">
        <v>17</v>
      </c>
      <c r="S3" s="96"/>
      <c r="T3" s="97"/>
      <c r="U3" s="98" t="s">
        <v>39</v>
      </c>
      <c r="V3" s="96"/>
      <c r="W3" s="97"/>
      <c r="X3" s="91" t="s">
        <v>4</v>
      </c>
      <c r="Y3" s="59"/>
      <c r="Z3" s="60"/>
    </row>
    <row r="4" spans="1:28" s="61" customFormat="1" ht="159.9" customHeight="1" thickBot="1" x14ac:dyDescent="0.3">
      <c r="A4" s="94"/>
      <c r="B4" s="103"/>
      <c r="C4" s="62" t="s">
        <v>0</v>
      </c>
      <c r="D4" s="62" t="s">
        <v>7</v>
      </c>
      <c r="E4" s="62" t="s">
        <v>22</v>
      </c>
      <c r="F4" s="62" t="s">
        <v>23</v>
      </c>
      <c r="G4" s="63" t="s">
        <v>42</v>
      </c>
      <c r="H4" s="63" t="s">
        <v>43</v>
      </c>
      <c r="I4" s="63" t="s">
        <v>44</v>
      </c>
      <c r="J4" s="114"/>
      <c r="K4" s="105"/>
      <c r="L4" s="90"/>
      <c r="M4" s="107"/>
      <c r="N4" s="109"/>
      <c r="O4" s="109"/>
      <c r="P4" s="111"/>
      <c r="Q4" s="116"/>
      <c r="R4" s="22" t="s">
        <v>2</v>
      </c>
      <c r="S4" s="23" t="s">
        <v>18</v>
      </c>
      <c r="T4" s="24" t="s">
        <v>11</v>
      </c>
      <c r="U4" s="22" t="s">
        <v>2</v>
      </c>
      <c r="V4" s="25" t="s">
        <v>18</v>
      </c>
      <c r="W4" s="26" t="s">
        <v>11</v>
      </c>
      <c r="X4" s="92"/>
      <c r="Y4" s="84" t="s">
        <v>45</v>
      </c>
    </row>
    <row r="5" spans="1:28" ht="21.75" customHeight="1" x14ac:dyDescent="0.3">
      <c r="A5" s="20">
        <v>1</v>
      </c>
      <c r="B5" s="10">
        <v>26</v>
      </c>
      <c r="C5" s="32" t="s">
        <v>62</v>
      </c>
      <c r="D5" s="32" t="s">
        <v>68</v>
      </c>
      <c r="E5" s="39" t="s">
        <v>69</v>
      </c>
      <c r="F5" s="39" t="s">
        <v>77</v>
      </c>
      <c r="G5" s="51">
        <v>2015</v>
      </c>
      <c r="H5" s="51">
        <v>2018</v>
      </c>
      <c r="I5" s="51">
        <v>2015</v>
      </c>
      <c r="J5" s="58">
        <f>VLOOKUP(G5,Letnice!$A$2:$B$7,2,FALSE)+VLOOKUP(H5,Letnice!$A$2:$B$7,2,FALSE)+VLOOKUP(I5,Letnice!$A$2:$B$7,2,FALSE)</f>
        <v>30</v>
      </c>
      <c r="K5" s="54">
        <f>VLOOKUP(J5,Letnice!$A$16:$B$58,2,FALSE)</f>
        <v>1001</v>
      </c>
      <c r="L5" s="35">
        <v>9</v>
      </c>
      <c r="M5" s="37">
        <v>10</v>
      </c>
      <c r="N5" s="37">
        <v>18</v>
      </c>
      <c r="O5" s="37">
        <v>22</v>
      </c>
      <c r="P5" s="37">
        <v>15</v>
      </c>
      <c r="Q5" s="83">
        <f>SUM(L5:P5)*2</f>
        <v>148</v>
      </c>
      <c r="R5" s="18">
        <v>12.19</v>
      </c>
      <c r="S5" s="15">
        <v>0</v>
      </c>
      <c r="T5" s="19">
        <f>R5+S5</f>
        <v>12.19</v>
      </c>
      <c r="U5" s="18">
        <v>18.559999999999999</v>
      </c>
      <c r="V5" s="15">
        <v>0</v>
      </c>
      <c r="W5" s="19">
        <f>U5+V5</f>
        <v>18.559999999999999</v>
      </c>
      <c r="X5" s="19">
        <f>K5+Q5-W5-T5</f>
        <v>1118.25</v>
      </c>
      <c r="Y5" s="86">
        <f>(IF(X5=X4,1,0))+(IF(X5=X6,1,0))</f>
        <v>0</v>
      </c>
      <c r="AA5" s="85"/>
      <c r="AB5" s="85"/>
    </row>
    <row r="6" spans="1:28" ht="21.75" customHeight="1" x14ac:dyDescent="0.3">
      <c r="A6" s="20">
        <v>2</v>
      </c>
      <c r="B6" s="10">
        <v>36</v>
      </c>
      <c r="C6" s="32" t="s">
        <v>64</v>
      </c>
      <c r="D6" s="32" t="s">
        <v>68</v>
      </c>
      <c r="E6" s="39" t="s">
        <v>69</v>
      </c>
      <c r="F6" s="39" t="s">
        <v>79</v>
      </c>
      <c r="G6" s="51">
        <v>2015</v>
      </c>
      <c r="H6" s="51">
        <v>2015</v>
      </c>
      <c r="I6" s="51">
        <v>2018</v>
      </c>
      <c r="J6" s="58">
        <f>VLOOKUP(G6,Letnice!$A$2:$B$7,2,FALSE)+VLOOKUP(H6,Letnice!$A$2:$B$7,2,FALSE)+VLOOKUP(I6,Letnice!$A$2:$B$7,2,FALSE)</f>
        <v>30</v>
      </c>
      <c r="K6" s="55">
        <f>VLOOKUP(J6,Letnice!$A$16:$B$58,2,FALSE)</f>
        <v>1001</v>
      </c>
      <c r="L6" s="10">
        <v>9</v>
      </c>
      <c r="M6" s="15">
        <v>10</v>
      </c>
      <c r="N6" s="15">
        <v>18</v>
      </c>
      <c r="O6" s="15">
        <v>22</v>
      </c>
      <c r="P6" s="15">
        <v>15</v>
      </c>
      <c r="Q6" s="83">
        <f>SUM(L6:P6)*2</f>
        <v>148</v>
      </c>
      <c r="R6" s="18">
        <v>11.23</v>
      </c>
      <c r="S6" s="15">
        <v>0</v>
      </c>
      <c r="T6" s="19">
        <f>R6+S6</f>
        <v>11.23</v>
      </c>
      <c r="U6" s="18">
        <v>16.600000000000001</v>
      </c>
      <c r="V6" s="15">
        <v>10</v>
      </c>
      <c r="W6" s="19">
        <f>U6+V6</f>
        <v>26.6</v>
      </c>
      <c r="X6" s="19">
        <f>K6+Q6-W6-T6</f>
        <v>1111.17</v>
      </c>
      <c r="Y6" s="86">
        <f t="shared" ref="Y6:Y18" si="0">(IF(X6=X5,1,0))+(IF(X6=X7,1,0))</f>
        <v>0</v>
      </c>
      <c r="AA6" s="85"/>
      <c r="AB6" s="85"/>
    </row>
    <row r="7" spans="1:28" ht="21.75" customHeight="1" x14ac:dyDescent="0.3">
      <c r="A7" s="20">
        <v>3</v>
      </c>
      <c r="B7" s="10">
        <v>4</v>
      </c>
      <c r="C7" s="32" t="s">
        <v>56</v>
      </c>
      <c r="D7" s="32" t="s">
        <v>68</v>
      </c>
      <c r="E7" s="39" t="s">
        <v>69</v>
      </c>
      <c r="F7" s="39" t="s">
        <v>71</v>
      </c>
      <c r="G7" s="51">
        <v>2016</v>
      </c>
      <c r="H7" s="51">
        <v>2015</v>
      </c>
      <c r="I7" s="51">
        <v>2015</v>
      </c>
      <c r="J7" s="58">
        <f>VLOOKUP(G7,Letnice!$A$2:$B$7,2,FALSE)+VLOOKUP(H7,Letnice!$A$2:$B$7,2,FALSE)+VLOOKUP(I7,Letnice!$A$2:$B$7,2,FALSE)</f>
        <v>32</v>
      </c>
      <c r="K7" s="55">
        <f>VLOOKUP(J7,Letnice!$A$16:$B$58,2,FALSE)</f>
        <v>1001</v>
      </c>
      <c r="L7" s="10">
        <v>8</v>
      </c>
      <c r="M7" s="15">
        <v>10</v>
      </c>
      <c r="N7" s="15">
        <v>18</v>
      </c>
      <c r="O7" s="15">
        <v>22</v>
      </c>
      <c r="P7" s="15">
        <v>10</v>
      </c>
      <c r="Q7" s="83">
        <f>SUM(L7:P7)*2</f>
        <v>136</v>
      </c>
      <c r="R7" s="18">
        <v>15.64</v>
      </c>
      <c r="S7" s="15">
        <v>0</v>
      </c>
      <c r="T7" s="19">
        <f>R7+S7</f>
        <v>15.64</v>
      </c>
      <c r="U7" s="18">
        <v>17.8</v>
      </c>
      <c r="V7" s="15">
        <v>0</v>
      </c>
      <c r="W7" s="19">
        <f>U7+V7</f>
        <v>17.8</v>
      </c>
      <c r="X7" s="19">
        <f>K7+Q7-W7-T7</f>
        <v>1103.56</v>
      </c>
      <c r="Y7" s="86">
        <f t="shared" si="0"/>
        <v>0</v>
      </c>
      <c r="AA7" s="85"/>
      <c r="AB7" s="85"/>
    </row>
    <row r="8" spans="1:28" ht="21.75" customHeight="1" x14ac:dyDescent="0.3">
      <c r="A8" s="20">
        <v>4</v>
      </c>
      <c r="B8" s="10">
        <v>8</v>
      </c>
      <c r="C8" s="32" t="s">
        <v>57</v>
      </c>
      <c r="D8" s="32" t="s">
        <v>68</v>
      </c>
      <c r="E8" s="39" t="s">
        <v>69</v>
      </c>
      <c r="F8" s="39" t="s">
        <v>72</v>
      </c>
      <c r="G8" s="51">
        <v>2015</v>
      </c>
      <c r="H8" s="51">
        <v>2016</v>
      </c>
      <c r="I8" s="51">
        <v>2018</v>
      </c>
      <c r="J8" s="58">
        <f>VLOOKUP(G8,Letnice!$A$2:$B$7,2,FALSE)+VLOOKUP(H8,Letnice!$A$2:$B$7,2,FALSE)+VLOOKUP(I8,Letnice!$A$2:$B$7,2,FALSE)</f>
        <v>29</v>
      </c>
      <c r="K8" s="55">
        <f>VLOOKUP(J8,Letnice!$A$16:$B$58,2,FALSE)</f>
        <v>1002</v>
      </c>
      <c r="L8" s="10">
        <v>9</v>
      </c>
      <c r="M8" s="15">
        <v>7</v>
      </c>
      <c r="N8" s="15">
        <v>16</v>
      </c>
      <c r="O8" s="15">
        <v>14</v>
      </c>
      <c r="P8" s="15">
        <v>15</v>
      </c>
      <c r="Q8" s="83">
        <f>SUM(L8:P8)*2</f>
        <v>122</v>
      </c>
      <c r="R8" s="18">
        <v>19.48</v>
      </c>
      <c r="S8" s="15">
        <v>0</v>
      </c>
      <c r="T8" s="19">
        <f>R8+S8</f>
        <v>19.48</v>
      </c>
      <c r="U8" s="18">
        <v>21.05</v>
      </c>
      <c r="V8" s="15">
        <v>0</v>
      </c>
      <c r="W8" s="19">
        <f>U8+V8</f>
        <v>21.05</v>
      </c>
      <c r="X8" s="19">
        <f>K8+Q8-W8-T8</f>
        <v>1083.47</v>
      </c>
      <c r="Y8" s="86">
        <f t="shared" si="0"/>
        <v>0</v>
      </c>
      <c r="AA8" s="85"/>
      <c r="AB8" s="85"/>
    </row>
    <row r="9" spans="1:28" ht="21.75" customHeight="1" x14ac:dyDescent="0.3">
      <c r="A9" s="20">
        <v>5</v>
      </c>
      <c r="B9" s="10">
        <v>30</v>
      </c>
      <c r="C9" s="32" t="s">
        <v>63</v>
      </c>
      <c r="D9" s="32" t="s">
        <v>68</v>
      </c>
      <c r="E9" s="39" t="s">
        <v>69</v>
      </c>
      <c r="F9" s="39" t="s">
        <v>78</v>
      </c>
      <c r="G9" s="51">
        <v>2016</v>
      </c>
      <c r="H9" s="51">
        <v>2017</v>
      </c>
      <c r="I9" s="51">
        <v>2017</v>
      </c>
      <c r="J9" s="58">
        <f>VLOOKUP(G9,Letnice!$A$2:$B$7,2,FALSE)+VLOOKUP(H9,Letnice!$A$2:$B$7,2,FALSE)+VLOOKUP(I9,Letnice!$A$2:$B$7,2,FALSE)</f>
        <v>28</v>
      </c>
      <c r="K9" s="55">
        <f>VLOOKUP(J9,Letnice!$A$16:$B$58,2,FALSE)</f>
        <v>1002</v>
      </c>
      <c r="L9" s="10">
        <v>6</v>
      </c>
      <c r="M9" s="15">
        <v>9</v>
      </c>
      <c r="N9" s="15">
        <v>12</v>
      </c>
      <c r="O9" s="15">
        <v>15</v>
      </c>
      <c r="P9" s="15">
        <v>14</v>
      </c>
      <c r="Q9" s="83">
        <f>SUM(L9:P9)*2</f>
        <v>112</v>
      </c>
      <c r="R9" s="18">
        <v>16</v>
      </c>
      <c r="S9" s="15">
        <v>0</v>
      </c>
      <c r="T9" s="19">
        <f>R9+S9</f>
        <v>16</v>
      </c>
      <c r="U9" s="18">
        <v>17.559999999999999</v>
      </c>
      <c r="V9" s="15">
        <v>0</v>
      </c>
      <c r="W9" s="19">
        <f>U9+V9</f>
        <v>17.559999999999999</v>
      </c>
      <c r="X9" s="19">
        <f>K9+Q9-W9-T9</f>
        <v>1080.44</v>
      </c>
      <c r="Y9" s="86">
        <f t="shared" si="0"/>
        <v>0</v>
      </c>
      <c r="AA9" s="85"/>
      <c r="AB9" s="85"/>
    </row>
    <row r="10" spans="1:28" ht="21.75" customHeight="1" x14ac:dyDescent="0.3">
      <c r="A10" s="20">
        <v>6</v>
      </c>
      <c r="B10" s="10">
        <v>24</v>
      </c>
      <c r="C10" s="32" t="s">
        <v>60</v>
      </c>
      <c r="D10" s="32" t="s">
        <v>68</v>
      </c>
      <c r="E10" s="39" t="s">
        <v>69</v>
      </c>
      <c r="F10" s="39" t="s">
        <v>75</v>
      </c>
      <c r="G10" s="51">
        <v>2015</v>
      </c>
      <c r="H10" s="51">
        <v>2017</v>
      </c>
      <c r="I10" s="51">
        <v>2016</v>
      </c>
      <c r="J10" s="58">
        <f>VLOOKUP(G10,Letnice!$A$2:$B$7,2,FALSE)+VLOOKUP(H10,Letnice!$A$2:$B$7,2,FALSE)+VLOOKUP(I10,Letnice!$A$2:$B$7,2,FALSE)</f>
        <v>30</v>
      </c>
      <c r="K10" s="55">
        <f>VLOOKUP(J10,Letnice!$A$16:$B$58,2,FALSE)</f>
        <v>1001</v>
      </c>
      <c r="L10" s="10">
        <v>8</v>
      </c>
      <c r="M10" s="15">
        <v>10</v>
      </c>
      <c r="N10" s="15">
        <v>14</v>
      </c>
      <c r="O10" s="15">
        <v>18</v>
      </c>
      <c r="P10" s="15">
        <v>13</v>
      </c>
      <c r="Q10" s="83">
        <f>SUM(L10:P10)*2</f>
        <v>126</v>
      </c>
      <c r="R10" s="18">
        <v>16.559999999999999</v>
      </c>
      <c r="S10" s="15">
        <v>10</v>
      </c>
      <c r="T10" s="19">
        <f>R10+S10</f>
        <v>26.56</v>
      </c>
      <c r="U10" s="18">
        <v>20.100000000000001</v>
      </c>
      <c r="V10" s="15">
        <v>0</v>
      </c>
      <c r="W10" s="19">
        <f>U10+V10</f>
        <v>20.100000000000001</v>
      </c>
      <c r="X10" s="19">
        <f>K10+Q10-W10-T10</f>
        <v>1080.3400000000001</v>
      </c>
      <c r="Y10" s="86">
        <f t="shared" si="0"/>
        <v>0</v>
      </c>
      <c r="AA10" s="85"/>
      <c r="AB10" s="85"/>
    </row>
    <row r="11" spans="1:28" ht="21.75" customHeight="1" x14ac:dyDescent="0.3">
      <c r="A11" s="20">
        <v>7</v>
      </c>
      <c r="B11" s="10">
        <v>111</v>
      </c>
      <c r="C11" s="32" t="s">
        <v>110</v>
      </c>
      <c r="D11" s="32" t="s">
        <v>68</v>
      </c>
      <c r="E11" s="39" t="s">
        <v>69</v>
      </c>
      <c r="F11" s="39" t="s">
        <v>112</v>
      </c>
      <c r="G11" s="51">
        <v>2016</v>
      </c>
      <c r="H11" s="51">
        <v>2016</v>
      </c>
      <c r="I11" s="51">
        <v>2016</v>
      </c>
      <c r="J11" s="58">
        <f>VLOOKUP(G11,Letnice!$A$2:$B$7,2,FALSE)+VLOOKUP(H11,Letnice!$A$2:$B$7,2,FALSE)+VLOOKUP(I11,Letnice!$A$2:$B$7,2,FALSE)</f>
        <v>30</v>
      </c>
      <c r="K11" s="55">
        <f>VLOOKUP(J11,Letnice!$A$16:$B$58,2,FALSE)</f>
        <v>1001</v>
      </c>
      <c r="L11" s="10">
        <v>8</v>
      </c>
      <c r="M11" s="15">
        <v>10</v>
      </c>
      <c r="N11" s="15">
        <v>16</v>
      </c>
      <c r="O11" s="15">
        <v>18</v>
      </c>
      <c r="P11" s="15">
        <v>8</v>
      </c>
      <c r="Q11" s="83">
        <f>SUM(L11:P11)*2</f>
        <v>120</v>
      </c>
      <c r="R11" s="18">
        <v>21.62</v>
      </c>
      <c r="S11" s="15">
        <v>0</v>
      </c>
      <c r="T11" s="19">
        <f>R11+S11</f>
        <v>21.62</v>
      </c>
      <c r="U11" s="18">
        <v>20.85</v>
      </c>
      <c r="V11" s="15">
        <v>0</v>
      </c>
      <c r="W11" s="19">
        <f>U11+V11</f>
        <v>20.85</v>
      </c>
      <c r="X11" s="19">
        <f>K11+Q11-W11-T11</f>
        <v>1078.5300000000002</v>
      </c>
      <c r="Y11" s="86">
        <f t="shared" si="0"/>
        <v>0</v>
      </c>
      <c r="AA11" s="85"/>
      <c r="AB11" s="85"/>
    </row>
    <row r="12" spans="1:28" ht="21.75" customHeight="1" x14ac:dyDescent="0.3">
      <c r="A12" s="20">
        <v>8</v>
      </c>
      <c r="B12" s="10">
        <v>3</v>
      </c>
      <c r="C12" s="32" t="s">
        <v>55</v>
      </c>
      <c r="D12" s="32" t="s">
        <v>68</v>
      </c>
      <c r="E12" s="39" t="s">
        <v>69</v>
      </c>
      <c r="F12" s="39" t="s">
        <v>70</v>
      </c>
      <c r="G12" s="51">
        <v>2015</v>
      </c>
      <c r="H12" s="51">
        <v>2015</v>
      </c>
      <c r="I12" s="51">
        <v>2015</v>
      </c>
      <c r="J12" s="58">
        <f>VLOOKUP(G12,Letnice!$A$2:$B$7,2,FALSE)+VLOOKUP(H12,Letnice!$A$2:$B$7,2,FALSE)+VLOOKUP(I12,Letnice!$A$2:$B$7,2,FALSE)</f>
        <v>33</v>
      </c>
      <c r="K12" s="55">
        <f>VLOOKUP(J12,Letnice!$A$16:$B$58,2,FALSE)</f>
        <v>1000</v>
      </c>
      <c r="L12" s="10">
        <v>5</v>
      </c>
      <c r="M12" s="15">
        <v>10</v>
      </c>
      <c r="N12" s="15">
        <v>8</v>
      </c>
      <c r="O12" s="15">
        <v>15</v>
      </c>
      <c r="P12" s="15">
        <v>10</v>
      </c>
      <c r="Q12" s="83">
        <f>SUM(L12:P12)*2</f>
        <v>96</v>
      </c>
      <c r="R12" s="18">
        <v>12.55</v>
      </c>
      <c r="S12" s="15">
        <v>0</v>
      </c>
      <c r="T12" s="19">
        <f>R12+S12</f>
        <v>12.55</v>
      </c>
      <c r="U12" s="18">
        <v>16.600000000000001</v>
      </c>
      <c r="V12" s="15">
        <v>0</v>
      </c>
      <c r="W12" s="19">
        <f>U12+V12</f>
        <v>16.600000000000001</v>
      </c>
      <c r="X12" s="19">
        <f>K12+Q12-W12-T12</f>
        <v>1066.8500000000001</v>
      </c>
      <c r="Y12" s="86">
        <f t="shared" si="0"/>
        <v>0</v>
      </c>
      <c r="AA12" s="85"/>
      <c r="AB12" s="85"/>
    </row>
    <row r="13" spans="1:28" ht="21.75" customHeight="1" x14ac:dyDescent="0.3">
      <c r="A13" s="20">
        <v>9</v>
      </c>
      <c r="B13" s="10">
        <v>12</v>
      </c>
      <c r="C13" s="32" t="s">
        <v>59</v>
      </c>
      <c r="D13" s="32" t="s">
        <v>68</v>
      </c>
      <c r="E13" s="39" t="s">
        <v>69</v>
      </c>
      <c r="F13" s="39" t="s">
        <v>74</v>
      </c>
      <c r="G13" s="51">
        <v>2015</v>
      </c>
      <c r="H13" s="51">
        <v>2015</v>
      </c>
      <c r="I13" s="51">
        <v>2016</v>
      </c>
      <c r="J13" s="58">
        <f>VLOOKUP(G13,Letnice!$A$2:$B$7,2,FALSE)+VLOOKUP(H13,Letnice!$A$2:$B$7,2,FALSE)+VLOOKUP(I13,Letnice!$A$2:$B$7,2,FALSE)</f>
        <v>32</v>
      </c>
      <c r="K13" s="55">
        <f>VLOOKUP(J13,Letnice!$A$16:$B$58,2,FALSE)</f>
        <v>1001</v>
      </c>
      <c r="L13" s="10">
        <v>6</v>
      </c>
      <c r="M13" s="15">
        <v>6</v>
      </c>
      <c r="N13" s="15">
        <v>12</v>
      </c>
      <c r="O13" s="15">
        <v>9</v>
      </c>
      <c r="P13" s="15">
        <v>14</v>
      </c>
      <c r="Q13" s="83">
        <f>SUM(L13:P13)*2</f>
        <v>94</v>
      </c>
      <c r="R13" s="18">
        <v>10.9</v>
      </c>
      <c r="S13" s="15">
        <v>0</v>
      </c>
      <c r="T13" s="19">
        <f>R13+S13</f>
        <v>10.9</v>
      </c>
      <c r="U13" s="18">
        <v>16.600000000000001</v>
      </c>
      <c r="V13" s="15">
        <v>5</v>
      </c>
      <c r="W13" s="19">
        <f>U13+V13</f>
        <v>21.6</v>
      </c>
      <c r="X13" s="19">
        <f>K13+Q13-W13-T13</f>
        <v>1062.5</v>
      </c>
      <c r="Y13" s="86">
        <f t="shared" si="0"/>
        <v>0</v>
      </c>
      <c r="AA13" s="85"/>
      <c r="AB13" s="85"/>
    </row>
    <row r="14" spans="1:28" ht="21.75" customHeight="1" x14ac:dyDescent="0.3">
      <c r="A14" s="20">
        <v>10</v>
      </c>
      <c r="B14" s="10">
        <v>9</v>
      </c>
      <c r="C14" s="32" t="s">
        <v>58</v>
      </c>
      <c r="D14" s="32" t="s">
        <v>68</v>
      </c>
      <c r="E14" s="39" t="s">
        <v>69</v>
      </c>
      <c r="F14" s="39" t="s">
        <v>73</v>
      </c>
      <c r="G14" s="51">
        <v>2015</v>
      </c>
      <c r="H14" s="51">
        <v>2015</v>
      </c>
      <c r="I14" s="51">
        <v>2015</v>
      </c>
      <c r="J14" s="58">
        <f>VLOOKUP(G14,Letnice!$A$2:$B$7,2,FALSE)+VLOOKUP(H14,Letnice!$A$2:$B$7,2,FALSE)+VLOOKUP(I14,Letnice!$A$2:$B$7,2,FALSE)</f>
        <v>33</v>
      </c>
      <c r="K14" s="55">
        <f>VLOOKUP(J14,Letnice!$A$16:$B$58,2,FALSE)</f>
        <v>1000</v>
      </c>
      <c r="L14" s="10">
        <v>6</v>
      </c>
      <c r="M14" s="15">
        <v>8</v>
      </c>
      <c r="N14" s="15">
        <v>14</v>
      </c>
      <c r="O14" s="15">
        <v>14</v>
      </c>
      <c r="P14" s="15">
        <v>10</v>
      </c>
      <c r="Q14" s="83">
        <f>SUM(L14:P14)*2</f>
        <v>104</v>
      </c>
      <c r="R14" s="18">
        <v>16.61</v>
      </c>
      <c r="S14" s="15">
        <v>10</v>
      </c>
      <c r="T14" s="19">
        <f>R14+S14</f>
        <v>26.61</v>
      </c>
      <c r="U14" s="18">
        <v>16.25</v>
      </c>
      <c r="V14" s="15">
        <v>0</v>
      </c>
      <c r="W14" s="19">
        <f>U14+V14</f>
        <v>16.25</v>
      </c>
      <c r="X14" s="19">
        <f>K14+Q14-W14-T14</f>
        <v>1061.1400000000001</v>
      </c>
      <c r="Y14" s="86">
        <f t="shared" si="0"/>
        <v>0</v>
      </c>
      <c r="AA14" s="85"/>
      <c r="AB14" s="85"/>
    </row>
    <row r="15" spans="1:28" ht="21.75" customHeight="1" x14ac:dyDescent="0.3">
      <c r="A15" s="20">
        <v>11</v>
      </c>
      <c r="B15" s="10">
        <v>46</v>
      </c>
      <c r="C15" s="32" t="s">
        <v>67</v>
      </c>
      <c r="D15" s="32" t="s">
        <v>68</v>
      </c>
      <c r="E15" s="39" t="s">
        <v>69</v>
      </c>
      <c r="F15" s="39" t="s">
        <v>82</v>
      </c>
      <c r="G15" s="51">
        <v>2018</v>
      </c>
      <c r="H15" s="51">
        <v>2018</v>
      </c>
      <c r="I15" s="51">
        <v>2018</v>
      </c>
      <c r="J15" s="58">
        <f>VLOOKUP(G15,Letnice!$A$2:$B$7,2,FALSE)+VLOOKUP(H15,Letnice!$A$2:$B$7,2,FALSE)+VLOOKUP(I15,Letnice!$A$2:$B$7,2,FALSE)</f>
        <v>24</v>
      </c>
      <c r="K15" s="55">
        <f>VLOOKUP(J15,Letnice!$A$16:$B$58,2,FALSE)</f>
        <v>1003</v>
      </c>
      <c r="L15" s="10">
        <v>9</v>
      </c>
      <c r="M15" s="15">
        <v>7</v>
      </c>
      <c r="N15" s="15">
        <v>8</v>
      </c>
      <c r="O15" s="15">
        <v>16</v>
      </c>
      <c r="P15" s="15">
        <v>10</v>
      </c>
      <c r="Q15" s="83">
        <f>SUM(L15:P15)*2</f>
        <v>100</v>
      </c>
      <c r="R15" s="18">
        <v>14.9</v>
      </c>
      <c r="S15" s="15">
        <v>10</v>
      </c>
      <c r="T15" s="19">
        <f>R15+S15</f>
        <v>24.9</v>
      </c>
      <c r="U15" s="18">
        <v>19.41</v>
      </c>
      <c r="V15" s="15">
        <v>0</v>
      </c>
      <c r="W15" s="19">
        <f>U15+V15</f>
        <v>19.41</v>
      </c>
      <c r="X15" s="19">
        <f>K15+Q15-W15-T15</f>
        <v>1058.6899999999998</v>
      </c>
      <c r="Y15" s="86">
        <f t="shared" si="0"/>
        <v>0</v>
      </c>
      <c r="AA15" s="85"/>
      <c r="AB15" s="85"/>
    </row>
    <row r="16" spans="1:28" ht="21.75" customHeight="1" x14ac:dyDescent="0.3">
      <c r="A16" s="20">
        <v>12</v>
      </c>
      <c r="B16" s="10">
        <v>37</v>
      </c>
      <c r="C16" s="32" t="s">
        <v>65</v>
      </c>
      <c r="D16" s="32" t="s">
        <v>68</v>
      </c>
      <c r="E16" s="39" t="s">
        <v>69</v>
      </c>
      <c r="F16" s="39" t="s">
        <v>80</v>
      </c>
      <c r="G16" s="51">
        <v>2015</v>
      </c>
      <c r="H16" s="51">
        <v>2018</v>
      </c>
      <c r="I16" s="51">
        <v>2015</v>
      </c>
      <c r="J16" s="58">
        <f>VLOOKUP(G16,Letnice!$A$2:$B$7,2,FALSE)+VLOOKUP(H16,Letnice!$A$2:$B$7,2,FALSE)+VLOOKUP(I16,Letnice!$A$2:$B$7,2,FALSE)</f>
        <v>30</v>
      </c>
      <c r="K16" s="55">
        <f>VLOOKUP(J16,Letnice!$A$16:$B$58,2,FALSE)</f>
        <v>1001</v>
      </c>
      <c r="L16" s="10">
        <v>7</v>
      </c>
      <c r="M16" s="15">
        <v>9</v>
      </c>
      <c r="N16" s="15">
        <v>14</v>
      </c>
      <c r="O16" s="15">
        <v>14</v>
      </c>
      <c r="P16" s="15">
        <v>7</v>
      </c>
      <c r="Q16" s="83">
        <f>SUM(L16:P16)*2</f>
        <v>102</v>
      </c>
      <c r="R16" s="18">
        <v>24.39</v>
      </c>
      <c r="S16" s="15">
        <v>10</v>
      </c>
      <c r="T16" s="19">
        <f>R16+S16</f>
        <v>34.39</v>
      </c>
      <c r="U16" s="18">
        <v>19.75</v>
      </c>
      <c r="V16" s="15">
        <v>0</v>
      </c>
      <c r="W16" s="19">
        <f>U16+V16</f>
        <v>19.75</v>
      </c>
      <c r="X16" s="19">
        <f>K16+Q16-W16-T16</f>
        <v>1048.8599999999999</v>
      </c>
      <c r="Y16" s="86">
        <f t="shared" si="0"/>
        <v>0</v>
      </c>
      <c r="AA16" s="85"/>
      <c r="AB16" s="85"/>
    </row>
    <row r="17" spans="1:28" ht="21.75" customHeight="1" x14ac:dyDescent="0.3">
      <c r="A17" s="20">
        <v>13</v>
      </c>
      <c r="B17" s="10">
        <v>25</v>
      </c>
      <c r="C17" s="32" t="s">
        <v>61</v>
      </c>
      <c r="D17" s="32" t="s">
        <v>68</v>
      </c>
      <c r="E17" s="39" t="s">
        <v>69</v>
      </c>
      <c r="F17" s="39" t="s">
        <v>76</v>
      </c>
      <c r="G17" s="51">
        <v>2016</v>
      </c>
      <c r="H17" s="51">
        <v>2016</v>
      </c>
      <c r="I17" s="51">
        <v>2017</v>
      </c>
      <c r="J17" s="58">
        <f>VLOOKUP(G17,Letnice!$A$2:$B$7,2,FALSE)+VLOOKUP(H17,Letnice!$A$2:$B$7,2,FALSE)+VLOOKUP(I17,Letnice!$A$2:$B$7,2,FALSE)</f>
        <v>29</v>
      </c>
      <c r="K17" s="55">
        <f>VLOOKUP(J17,Letnice!$A$16:$B$58,2,FALSE)</f>
        <v>1002</v>
      </c>
      <c r="L17" s="10">
        <v>6</v>
      </c>
      <c r="M17" s="15">
        <v>6</v>
      </c>
      <c r="N17" s="15">
        <v>8</v>
      </c>
      <c r="O17" s="15">
        <v>10</v>
      </c>
      <c r="P17" s="15">
        <v>10</v>
      </c>
      <c r="Q17" s="83">
        <f>SUM(L17:P17)*2</f>
        <v>80</v>
      </c>
      <c r="R17" s="18">
        <v>23.68</v>
      </c>
      <c r="S17" s="15">
        <v>0</v>
      </c>
      <c r="T17" s="19">
        <f>R17+S17</f>
        <v>23.68</v>
      </c>
      <c r="U17" s="18">
        <v>22.15</v>
      </c>
      <c r="V17" s="15">
        <v>0</v>
      </c>
      <c r="W17" s="19">
        <f>U17+V17</f>
        <v>22.15</v>
      </c>
      <c r="X17" s="19">
        <f>K17+Q17-W17-T17</f>
        <v>1036.1699999999998</v>
      </c>
      <c r="Y17" s="86">
        <f t="shared" si="0"/>
        <v>0</v>
      </c>
      <c r="AA17" s="85"/>
      <c r="AB17" s="85"/>
    </row>
    <row r="18" spans="1:28" ht="21.75" customHeight="1" x14ac:dyDescent="0.3">
      <c r="A18" s="20">
        <v>14</v>
      </c>
      <c r="B18" s="10">
        <v>41</v>
      </c>
      <c r="C18" s="32" t="s">
        <v>66</v>
      </c>
      <c r="D18" s="32" t="s">
        <v>68</v>
      </c>
      <c r="E18" s="39" t="s">
        <v>69</v>
      </c>
      <c r="F18" s="39" t="s">
        <v>81</v>
      </c>
      <c r="G18" s="51">
        <v>2017</v>
      </c>
      <c r="H18" s="51">
        <v>2016</v>
      </c>
      <c r="I18" s="51">
        <v>2016</v>
      </c>
      <c r="J18" s="58">
        <f>VLOOKUP(G18,Letnice!$A$2:$B$7,2,FALSE)+VLOOKUP(H18,Letnice!$A$2:$B$7,2,FALSE)+VLOOKUP(I18,Letnice!$A$2:$B$7,2,FALSE)</f>
        <v>29</v>
      </c>
      <c r="K18" s="55">
        <f>VLOOKUP(J18,Letnice!$A$16:$B$58,2,FALSE)</f>
        <v>1002</v>
      </c>
      <c r="L18" s="10">
        <v>6</v>
      </c>
      <c r="M18" s="15">
        <v>6</v>
      </c>
      <c r="N18" s="15">
        <v>12</v>
      </c>
      <c r="O18" s="15">
        <v>9</v>
      </c>
      <c r="P18" s="15">
        <v>5</v>
      </c>
      <c r="Q18" s="83">
        <f>SUM(L18:P18)*2</f>
        <v>76</v>
      </c>
      <c r="R18" s="18">
        <v>23.79</v>
      </c>
      <c r="S18" s="15">
        <v>0</v>
      </c>
      <c r="T18" s="19">
        <f>R18+S18</f>
        <v>23.79</v>
      </c>
      <c r="U18" s="18">
        <v>20.100000000000001</v>
      </c>
      <c r="V18" s="15">
        <v>0</v>
      </c>
      <c r="W18" s="19">
        <f>U18+V18</f>
        <v>20.100000000000001</v>
      </c>
      <c r="X18" s="19">
        <f>K18+Q18-W18-T18</f>
        <v>1034.1100000000001</v>
      </c>
      <c r="Y18" s="86">
        <f t="shared" si="0"/>
        <v>0</v>
      </c>
      <c r="AA18" s="85"/>
      <c r="AB18" s="85"/>
    </row>
    <row r="19" spans="1:28" ht="21.75" customHeight="1" x14ac:dyDescent="0.35">
      <c r="B19" s="5"/>
      <c r="C19" s="5"/>
      <c r="X19" s="11"/>
    </row>
    <row r="20" spans="1:28" ht="21.75" customHeight="1" x14ac:dyDescent="0.35">
      <c r="A20" s="7" t="str">
        <f>Osnovni_podatki!A9</f>
        <v>Predsednik tekmovalnega odbora:</v>
      </c>
      <c r="B20" s="5"/>
      <c r="C20" s="5"/>
      <c r="K20" s="5" t="str">
        <f>Osnovni_podatki!A10</f>
        <v>Predsednik obračunske komisije:</v>
      </c>
      <c r="X20" s="49" t="str">
        <f>Osnovni_podatki!A11</f>
        <v>Vodja tekmovanja:</v>
      </c>
    </row>
    <row r="21" spans="1:28" ht="21.75" customHeight="1" x14ac:dyDescent="0.35">
      <c r="A21" s="45" t="str">
        <f>Osnovni_podatki!B9</f>
        <v>Slavko Pitrof</v>
      </c>
      <c r="B21" s="5"/>
      <c r="C21" s="5"/>
      <c r="K21" s="5" t="str">
        <f>Osnovni_podatki!B10</f>
        <v>Matjaž Klasinc</v>
      </c>
      <c r="X21" s="50" t="str">
        <f>Osnovni_podatki!B11</f>
        <v>Boštjan Plajh</v>
      </c>
    </row>
    <row r="22" spans="1:28" ht="21.75" customHeight="1" x14ac:dyDescent="0.35">
      <c r="B22" s="5"/>
      <c r="C22" s="5"/>
      <c r="X22" s="11"/>
    </row>
    <row r="23" spans="1:28" ht="21.75" customHeight="1" x14ac:dyDescent="0.35">
      <c r="B23" s="5"/>
      <c r="C23" s="5"/>
      <c r="X23" s="11"/>
    </row>
    <row r="24" spans="1:28" ht="21.75" customHeight="1" x14ac:dyDescent="0.35">
      <c r="B24" s="5"/>
      <c r="C24" s="5"/>
      <c r="X24" s="11"/>
    </row>
    <row r="25" spans="1:28" ht="21.75" customHeight="1" x14ac:dyDescent="0.35">
      <c r="B25" s="5"/>
      <c r="C25" s="5"/>
      <c r="X25" s="11"/>
    </row>
    <row r="26" spans="1:28" ht="21.75" customHeight="1" x14ac:dyDescent="0.35">
      <c r="B26" s="5"/>
      <c r="C26" s="5"/>
      <c r="X26" s="11"/>
    </row>
  </sheetData>
  <sheetProtection selectLockedCells="1" selectUnlockedCells="1"/>
  <sortState xmlns:xlrd2="http://schemas.microsoft.com/office/spreadsheetml/2017/richdata2" ref="B5:X18">
    <sortCondition descending="1" ref="X5:X18"/>
    <sortCondition descending="1" ref="Q5:Q18"/>
    <sortCondition ref="W5:W18"/>
    <sortCondition ref="T5:T18"/>
  </sortState>
  <mergeCells count="15">
    <mergeCell ref="L3:L4"/>
    <mergeCell ref="X3:X4"/>
    <mergeCell ref="A3:A4"/>
    <mergeCell ref="R3:T3"/>
    <mergeCell ref="U3:W3"/>
    <mergeCell ref="C3:F3"/>
    <mergeCell ref="B3:B4"/>
    <mergeCell ref="K3:K4"/>
    <mergeCell ref="M3:M4"/>
    <mergeCell ref="O3:O4"/>
    <mergeCell ref="P3:P4"/>
    <mergeCell ref="G3:I3"/>
    <mergeCell ref="J3:J4"/>
    <mergeCell ref="Q3:Q4"/>
    <mergeCell ref="N3:N4"/>
  </mergeCells>
  <phoneticPr fontId="0" type="noConversion"/>
  <conditionalFormatting sqref="Y5:Y18">
    <cfRule type="cellIs" dxfId="2" priority="1" operator="greaterThan">
      <formula>0</formula>
    </cfRule>
  </conditionalFormatting>
  <printOptions horizontalCentered="1"/>
  <pageMargins left="0.59055118110236227" right="0.59055118110236227" top="0.59055118110236227" bottom="0.39370078740157483" header="0" footer="0"/>
  <pageSetup paperSize="9" scale="59" fitToHeight="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Y21"/>
  <sheetViews>
    <sheetView tabSelected="1" zoomScale="85" zoomScaleNormal="85" workbookViewId="0">
      <pane xSplit="2" ySplit="4" topLeftCell="C5" activePane="bottomRight" state="frozen"/>
      <selection activeCell="B4" sqref="B4:R36"/>
      <selection pane="topRight" activeCell="B4" sqref="B4:R36"/>
      <selection pane="bottomLeft" activeCell="B4" sqref="B4:R36"/>
      <selection pane="bottomRight" activeCell="Y6" sqref="Y6"/>
    </sheetView>
  </sheetViews>
  <sheetFormatPr defaultRowHeight="15.6" x14ac:dyDescent="0.3"/>
  <cols>
    <col min="1" max="2" width="5.6640625" customWidth="1"/>
    <col min="3" max="3" width="28" customWidth="1"/>
    <col min="4" max="4" width="25.6640625" customWidth="1"/>
    <col min="5" max="5" width="16.109375" customWidth="1"/>
    <col min="6" max="6" width="25.6640625" customWidth="1"/>
    <col min="7" max="10" width="5.44140625" style="6" customWidth="1"/>
    <col min="11" max="11" width="6.88671875" style="57" customWidth="1"/>
    <col min="12" max="16" width="5.6640625" customWidth="1"/>
    <col min="17" max="17" width="5.6640625" style="5" customWidth="1"/>
    <col min="18" max="23" width="7.33203125" customWidth="1"/>
    <col min="24" max="24" width="8.88671875" customWidth="1"/>
    <col min="25" max="25" width="9.109375" style="2"/>
  </cols>
  <sheetData>
    <row r="1" spans="1:25" s="48" customFormat="1" ht="18" x14ac:dyDescent="0.35">
      <c r="A1" s="46" t="str">
        <f>Osnovni_podatki!B6</f>
        <v>Gasilska zveza Slovenska Bistrica</v>
      </c>
      <c r="B1" s="46"/>
      <c r="C1" s="46"/>
      <c r="D1" s="46"/>
      <c r="E1" s="46"/>
      <c r="F1" s="46"/>
      <c r="G1" s="46"/>
      <c r="H1" s="46"/>
      <c r="I1" s="46"/>
      <c r="J1" s="46"/>
      <c r="K1" s="52" t="str">
        <f>Osnovni_podatki!B5</f>
        <v>12. kviz gasilske mladine GZ Slovenska Bistrica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47" t="str">
        <f>Osnovni_podatki!B7&amp;", "&amp;TEXT(Osnovni_podatki!B8,"dd. mmmm yyyy")</f>
        <v>Spodnja Polskava, 14. marec 2026</v>
      </c>
    </row>
    <row r="2" spans="1:25" s="2" customFormat="1" ht="12.75" customHeight="1" thickBot="1" x14ac:dyDescent="0.4">
      <c r="A2" s="7"/>
      <c r="B2" s="7"/>
      <c r="C2" s="7"/>
      <c r="D2" s="6"/>
      <c r="E2" s="6"/>
      <c r="F2" s="6"/>
      <c r="G2" s="6"/>
      <c r="H2" s="6"/>
      <c r="I2" s="6"/>
      <c r="J2" s="6"/>
      <c r="K2" s="56"/>
      <c r="L2" s="5"/>
      <c r="M2" s="5"/>
      <c r="N2" s="5"/>
      <c r="O2" s="8"/>
      <c r="P2" s="5"/>
      <c r="Q2" s="5"/>
      <c r="R2" s="5"/>
      <c r="S2" s="5"/>
      <c r="T2" s="5"/>
      <c r="U2" s="5"/>
      <c r="V2" s="12"/>
      <c r="W2" s="9"/>
      <c r="X2" s="9"/>
    </row>
    <row r="3" spans="1:25" s="40" customFormat="1" ht="60" customHeight="1" thickBot="1" x14ac:dyDescent="0.3">
      <c r="A3" s="122" t="s">
        <v>5</v>
      </c>
      <c r="B3" s="131" t="s">
        <v>8</v>
      </c>
      <c r="C3" s="128" t="s">
        <v>19</v>
      </c>
      <c r="D3" s="129"/>
      <c r="E3" s="129"/>
      <c r="F3" s="130"/>
      <c r="G3" s="126" t="s">
        <v>38</v>
      </c>
      <c r="H3" s="118"/>
      <c r="I3" s="127"/>
      <c r="J3" s="137" t="s">
        <v>40</v>
      </c>
      <c r="K3" s="133" t="s">
        <v>6</v>
      </c>
      <c r="L3" s="135" t="s">
        <v>12</v>
      </c>
      <c r="M3" s="135" t="s">
        <v>24</v>
      </c>
      <c r="N3" s="124" t="s">
        <v>47</v>
      </c>
      <c r="O3" s="124" t="s">
        <v>9</v>
      </c>
      <c r="P3" s="110" t="s">
        <v>48</v>
      </c>
      <c r="Q3" s="115" t="s">
        <v>41</v>
      </c>
      <c r="R3" s="126" t="s">
        <v>17</v>
      </c>
      <c r="S3" s="118"/>
      <c r="T3" s="127"/>
      <c r="U3" s="117" t="s">
        <v>39</v>
      </c>
      <c r="V3" s="118"/>
      <c r="W3" s="119"/>
      <c r="X3" s="120" t="s">
        <v>4</v>
      </c>
      <c r="Y3" s="59"/>
    </row>
    <row r="4" spans="1:25" s="40" customFormat="1" ht="159.9" customHeight="1" thickBot="1" x14ac:dyDescent="0.3">
      <c r="A4" s="123"/>
      <c r="B4" s="132"/>
      <c r="C4" s="64" t="s">
        <v>0</v>
      </c>
      <c r="D4" s="64" t="s">
        <v>7</v>
      </c>
      <c r="E4" s="64" t="s">
        <v>22</v>
      </c>
      <c r="F4" s="64" t="s">
        <v>23</v>
      </c>
      <c r="G4" s="63" t="s">
        <v>42</v>
      </c>
      <c r="H4" s="63" t="s">
        <v>43</v>
      </c>
      <c r="I4" s="63" t="s">
        <v>44</v>
      </c>
      <c r="J4" s="138"/>
      <c r="K4" s="134"/>
      <c r="L4" s="136"/>
      <c r="M4" s="136"/>
      <c r="N4" s="125"/>
      <c r="O4" s="125"/>
      <c r="P4" s="111"/>
      <c r="Q4" s="116"/>
      <c r="R4" s="65" t="s">
        <v>2</v>
      </c>
      <c r="S4" s="66" t="s">
        <v>18</v>
      </c>
      <c r="T4" s="67" t="s">
        <v>11</v>
      </c>
      <c r="U4" s="65" t="s">
        <v>2</v>
      </c>
      <c r="V4" s="66" t="s">
        <v>15</v>
      </c>
      <c r="W4" s="67" t="s">
        <v>11</v>
      </c>
      <c r="X4" s="121"/>
      <c r="Y4" s="84" t="s">
        <v>45</v>
      </c>
    </row>
    <row r="5" spans="1:25" ht="21" customHeight="1" x14ac:dyDescent="0.3">
      <c r="A5" s="20">
        <v>1</v>
      </c>
      <c r="B5" s="10">
        <v>75</v>
      </c>
      <c r="C5" s="32" t="s">
        <v>64</v>
      </c>
      <c r="D5" s="32" t="s">
        <v>68</v>
      </c>
      <c r="E5" s="39" t="s">
        <v>69</v>
      </c>
      <c r="F5" s="39" t="s">
        <v>103</v>
      </c>
      <c r="G5" s="51">
        <v>2013</v>
      </c>
      <c r="H5" s="51">
        <v>2014</v>
      </c>
      <c r="I5" s="51">
        <v>2013</v>
      </c>
      <c r="J5" s="51">
        <f>VLOOKUP(G5,Letnice!$D$2:$E$12,2,FALSE)+VLOOKUP(H5,Letnice!$D$2:$E$12,2,FALSE)+VLOOKUP(I5,Letnice!$D$2:$E$12,2,FALSE)</f>
        <v>38</v>
      </c>
      <c r="K5" s="55">
        <f>VLOOKUP(J5,Letnice!$D$16:$E$28,2,FALSE)</f>
        <v>1005</v>
      </c>
      <c r="L5" s="35">
        <v>9</v>
      </c>
      <c r="M5" s="37">
        <v>10</v>
      </c>
      <c r="N5" s="37">
        <v>18</v>
      </c>
      <c r="O5" s="37">
        <v>28</v>
      </c>
      <c r="P5" s="37">
        <v>28</v>
      </c>
      <c r="Q5" s="83">
        <f>SUM(L5:P5)*2</f>
        <v>186</v>
      </c>
      <c r="R5" s="18">
        <v>10.220000000000001</v>
      </c>
      <c r="S5" s="15">
        <v>5</v>
      </c>
      <c r="T5" s="19">
        <f>R5+S5</f>
        <v>15.22</v>
      </c>
      <c r="U5" s="18">
        <v>16.78</v>
      </c>
      <c r="V5" s="15">
        <v>0</v>
      </c>
      <c r="W5" s="19">
        <f>U5+V5</f>
        <v>16.78</v>
      </c>
      <c r="X5" s="19">
        <f>K5+Q5-W5-T5</f>
        <v>1159</v>
      </c>
      <c r="Y5" s="86">
        <f>(IF(X5=X4,1,0))+(IF(X5=X6,1,0))</f>
        <v>0</v>
      </c>
    </row>
    <row r="6" spans="1:25" ht="21" customHeight="1" x14ac:dyDescent="0.3">
      <c r="A6" s="20">
        <v>2</v>
      </c>
      <c r="B6" s="10">
        <v>92</v>
      </c>
      <c r="C6" s="32" t="s">
        <v>59</v>
      </c>
      <c r="D6" s="32" t="s">
        <v>68</v>
      </c>
      <c r="E6" s="39" t="s">
        <v>69</v>
      </c>
      <c r="F6" s="39" t="s">
        <v>107</v>
      </c>
      <c r="G6" s="51">
        <v>2012</v>
      </c>
      <c r="H6" s="51">
        <v>2011</v>
      </c>
      <c r="I6" s="51">
        <v>2012</v>
      </c>
      <c r="J6" s="51">
        <f>VLOOKUP(G6,Letnice!$D$2:$E$12,2,FALSE)+VLOOKUP(H6,Letnice!$D$2:$E$12,2,FALSE)+VLOOKUP(I6,Letnice!$D$2:$E$12,2,FALSE)</f>
        <v>43</v>
      </c>
      <c r="K6" s="55">
        <f>VLOOKUP(J6,Letnice!$D$16:$E$28,2,FALSE)</f>
        <v>1002</v>
      </c>
      <c r="L6" s="10">
        <v>8</v>
      </c>
      <c r="M6" s="15">
        <v>8</v>
      </c>
      <c r="N6" s="15">
        <v>18</v>
      </c>
      <c r="O6" s="15">
        <v>28</v>
      </c>
      <c r="P6" s="15">
        <v>26</v>
      </c>
      <c r="Q6" s="83">
        <f>SUM(L6:P6)*2</f>
        <v>176</v>
      </c>
      <c r="R6" s="18">
        <v>9.5399999999999991</v>
      </c>
      <c r="S6" s="15">
        <v>0</v>
      </c>
      <c r="T6" s="19">
        <f>R6+S6</f>
        <v>9.5399999999999991</v>
      </c>
      <c r="U6" s="18">
        <v>18.5</v>
      </c>
      <c r="V6" s="15">
        <v>0</v>
      </c>
      <c r="W6" s="19">
        <f>U6+V6</f>
        <v>18.5</v>
      </c>
      <c r="X6" s="19">
        <f>K6+Q6-W6-T6</f>
        <v>1149.96</v>
      </c>
      <c r="Y6" s="86">
        <f t="shared" ref="Y6:Y18" si="0">(IF(X6=X5,1,0))+(IF(X6=X7,1,0))</f>
        <v>0</v>
      </c>
    </row>
    <row r="7" spans="1:25" ht="21" customHeight="1" x14ac:dyDescent="0.3">
      <c r="A7" s="20">
        <v>3</v>
      </c>
      <c r="B7" s="10">
        <v>68</v>
      </c>
      <c r="C7" s="32" t="s">
        <v>57</v>
      </c>
      <c r="D7" s="32" t="s">
        <v>68</v>
      </c>
      <c r="E7" s="39" t="s">
        <v>69</v>
      </c>
      <c r="F7" s="39" t="s">
        <v>100</v>
      </c>
      <c r="G7" s="51">
        <v>2010</v>
      </c>
      <c r="H7" s="51">
        <v>2012</v>
      </c>
      <c r="I7" s="51">
        <v>2014</v>
      </c>
      <c r="J7" s="51">
        <f>VLOOKUP(G7,Letnice!$D$2:$E$12,2,FALSE)+VLOOKUP(H7,Letnice!$D$2:$E$12,2,FALSE)+VLOOKUP(I7,Letnice!$D$2:$E$12,2,FALSE)</f>
        <v>42</v>
      </c>
      <c r="K7" s="55">
        <f>VLOOKUP(J7,Letnice!$D$16:$E$28,2,FALSE)</f>
        <v>1002</v>
      </c>
      <c r="L7" s="10">
        <v>8</v>
      </c>
      <c r="M7" s="15">
        <v>8</v>
      </c>
      <c r="N7" s="15">
        <v>18</v>
      </c>
      <c r="O7" s="15">
        <v>32</v>
      </c>
      <c r="P7" s="15">
        <v>26</v>
      </c>
      <c r="Q7" s="83">
        <f>SUM(L7:P7)*2</f>
        <v>184</v>
      </c>
      <c r="R7" s="18">
        <v>19.23</v>
      </c>
      <c r="S7" s="15">
        <v>0</v>
      </c>
      <c r="T7" s="19">
        <f>R7+S7</f>
        <v>19.23</v>
      </c>
      <c r="U7" s="18">
        <v>24.39</v>
      </c>
      <c r="V7" s="15">
        <v>8</v>
      </c>
      <c r="W7" s="19">
        <f>U7+V7</f>
        <v>32.39</v>
      </c>
      <c r="X7" s="19">
        <f>K7+Q7-W7-T7</f>
        <v>1134.3799999999999</v>
      </c>
      <c r="Y7" s="86">
        <f t="shared" si="0"/>
        <v>0</v>
      </c>
    </row>
    <row r="8" spans="1:25" ht="21" customHeight="1" x14ac:dyDescent="0.3">
      <c r="A8" s="20">
        <v>4</v>
      </c>
      <c r="B8" s="10">
        <v>53</v>
      </c>
      <c r="C8" s="32" t="s">
        <v>84</v>
      </c>
      <c r="D8" s="32" t="s">
        <v>68</v>
      </c>
      <c r="E8" s="39" t="s">
        <v>69</v>
      </c>
      <c r="F8" s="39" t="s">
        <v>95</v>
      </c>
      <c r="G8" s="51">
        <v>2013</v>
      </c>
      <c r="H8" s="51">
        <v>2014</v>
      </c>
      <c r="I8" s="51">
        <v>2014</v>
      </c>
      <c r="J8" s="51">
        <f>VLOOKUP(G8,Letnice!$D$2:$E$12,2,FALSE)+VLOOKUP(H8,Letnice!$D$2:$E$12,2,FALSE)+VLOOKUP(I8,Letnice!$D$2:$E$12,2,FALSE)</f>
        <v>37</v>
      </c>
      <c r="K8" s="55">
        <f>VLOOKUP(J8,Letnice!$D$16:$E$28,2,FALSE)</f>
        <v>1005</v>
      </c>
      <c r="L8" s="10">
        <v>8</v>
      </c>
      <c r="M8" s="15">
        <v>9</v>
      </c>
      <c r="N8" s="15">
        <v>18</v>
      </c>
      <c r="O8" s="15">
        <v>23</v>
      </c>
      <c r="P8" s="15">
        <v>24</v>
      </c>
      <c r="Q8" s="83">
        <f>SUM(L8:P8)*2</f>
        <v>164</v>
      </c>
      <c r="R8" s="18">
        <v>13.25</v>
      </c>
      <c r="S8" s="15">
        <v>0</v>
      </c>
      <c r="T8" s="19">
        <f>R8+S8</f>
        <v>13.25</v>
      </c>
      <c r="U8" s="18">
        <v>23.3</v>
      </c>
      <c r="V8" s="15">
        <v>0</v>
      </c>
      <c r="W8" s="19">
        <f>U8+V8</f>
        <v>23.3</v>
      </c>
      <c r="X8" s="19">
        <f>K8+Q8-W8-T8</f>
        <v>1132.45</v>
      </c>
      <c r="Y8" s="86">
        <f t="shared" si="0"/>
        <v>0</v>
      </c>
    </row>
    <row r="9" spans="1:25" ht="21" customHeight="1" x14ac:dyDescent="0.3">
      <c r="A9" s="20">
        <v>5</v>
      </c>
      <c r="B9" s="10">
        <v>85</v>
      </c>
      <c r="C9" s="32" t="s">
        <v>92</v>
      </c>
      <c r="D9" s="32" t="s">
        <v>68</v>
      </c>
      <c r="E9" s="39" t="s">
        <v>69</v>
      </c>
      <c r="F9" s="39" t="s">
        <v>105</v>
      </c>
      <c r="G9" s="51">
        <v>2013</v>
      </c>
      <c r="H9" s="51">
        <v>2013</v>
      </c>
      <c r="I9" s="51">
        <v>2011</v>
      </c>
      <c r="J9" s="51">
        <f>VLOOKUP(G9,Letnice!$D$2:$E$12,2,FALSE)+VLOOKUP(H9,Letnice!$D$2:$E$12,2,FALSE)+VLOOKUP(I9,Letnice!$D$2:$E$12,2,FALSE)</f>
        <v>41</v>
      </c>
      <c r="K9" s="55">
        <f>VLOOKUP(J9,Letnice!$D$16:$E$28,2,FALSE)</f>
        <v>1003</v>
      </c>
      <c r="L9" s="10">
        <v>10</v>
      </c>
      <c r="M9" s="15">
        <v>9</v>
      </c>
      <c r="N9" s="15">
        <v>18</v>
      </c>
      <c r="O9" s="15">
        <v>26</v>
      </c>
      <c r="P9" s="15">
        <v>24</v>
      </c>
      <c r="Q9" s="83">
        <f>SUM(L9:P9)*2</f>
        <v>174</v>
      </c>
      <c r="R9" s="18">
        <v>16.82</v>
      </c>
      <c r="S9" s="15">
        <v>0</v>
      </c>
      <c r="T9" s="19">
        <f>R9+S9</f>
        <v>16.82</v>
      </c>
      <c r="U9" s="18">
        <v>24.43</v>
      </c>
      <c r="V9" s="15">
        <v>10</v>
      </c>
      <c r="W9" s="19">
        <f>U9+V9</f>
        <v>34.43</v>
      </c>
      <c r="X9" s="19">
        <f>K9+Q9-W9-T9</f>
        <v>1125.75</v>
      </c>
      <c r="Y9" s="86">
        <f t="shared" si="0"/>
        <v>0</v>
      </c>
    </row>
    <row r="10" spans="1:25" ht="21" customHeight="1" x14ac:dyDescent="0.3">
      <c r="A10" s="20">
        <v>6</v>
      </c>
      <c r="B10" s="10">
        <v>52</v>
      </c>
      <c r="C10" s="32" t="s">
        <v>83</v>
      </c>
      <c r="D10" s="32" t="s">
        <v>68</v>
      </c>
      <c r="E10" s="39" t="s">
        <v>69</v>
      </c>
      <c r="F10" s="39" t="s">
        <v>94</v>
      </c>
      <c r="G10" s="51">
        <v>2013</v>
      </c>
      <c r="H10" s="51">
        <v>2014</v>
      </c>
      <c r="I10" s="51">
        <v>2014</v>
      </c>
      <c r="J10" s="51">
        <f>VLOOKUP(G10,Letnice!$D$2:$E$12,2,FALSE)+VLOOKUP(H10,Letnice!$D$2:$E$12,2,FALSE)+VLOOKUP(I10,Letnice!$D$2:$E$12,2,FALSE)</f>
        <v>37</v>
      </c>
      <c r="K10" s="55">
        <f>VLOOKUP(J10,Letnice!$D$16:$E$28,2,FALSE)</f>
        <v>1005</v>
      </c>
      <c r="L10" s="10">
        <v>9</v>
      </c>
      <c r="M10" s="15">
        <v>6</v>
      </c>
      <c r="N10" s="15">
        <v>14</v>
      </c>
      <c r="O10" s="15">
        <v>29</v>
      </c>
      <c r="P10" s="15">
        <v>27</v>
      </c>
      <c r="Q10" s="83">
        <f>SUM(L10:P10)*2</f>
        <v>170</v>
      </c>
      <c r="R10" s="18">
        <v>15.69</v>
      </c>
      <c r="S10" s="15">
        <v>10</v>
      </c>
      <c r="T10" s="19">
        <f>R10+S10</f>
        <v>25.689999999999998</v>
      </c>
      <c r="U10" s="18">
        <v>24.82</v>
      </c>
      <c r="V10" s="15">
        <v>6</v>
      </c>
      <c r="W10" s="19">
        <f>U10+V10</f>
        <v>30.82</v>
      </c>
      <c r="X10" s="19">
        <f>K10+Q10-W10-T10</f>
        <v>1118.49</v>
      </c>
      <c r="Y10" s="86">
        <f t="shared" si="0"/>
        <v>0</v>
      </c>
    </row>
    <row r="11" spans="1:25" ht="21" customHeight="1" x14ac:dyDescent="0.3">
      <c r="A11" s="20">
        <v>7</v>
      </c>
      <c r="B11" s="10">
        <v>74</v>
      </c>
      <c r="C11" s="32" t="s">
        <v>90</v>
      </c>
      <c r="D11" s="32" t="s">
        <v>68</v>
      </c>
      <c r="E11" s="39" t="s">
        <v>69</v>
      </c>
      <c r="F11" s="39" t="s">
        <v>102</v>
      </c>
      <c r="G11" s="51">
        <v>2010</v>
      </c>
      <c r="H11" s="51">
        <v>2012</v>
      </c>
      <c r="I11" s="51">
        <v>2012</v>
      </c>
      <c r="J11" s="51">
        <f>VLOOKUP(G11,Letnice!$D$2:$E$12,2,FALSE)+VLOOKUP(H11,Letnice!$D$2:$E$12,2,FALSE)+VLOOKUP(I11,Letnice!$D$2:$E$12,2,FALSE)</f>
        <v>44</v>
      </c>
      <c r="K11" s="55">
        <f>VLOOKUP(J11,Letnice!$D$16:$E$28,2,FALSE)</f>
        <v>1002</v>
      </c>
      <c r="L11" s="10">
        <v>9</v>
      </c>
      <c r="M11" s="15">
        <v>7</v>
      </c>
      <c r="N11" s="15">
        <v>12</v>
      </c>
      <c r="O11" s="15">
        <v>27</v>
      </c>
      <c r="P11" s="15">
        <v>23</v>
      </c>
      <c r="Q11" s="83">
        <f>SUM(L11:P11)*2</f>
        <v>156</v>
      </c>
      <c r="R11" s="18">
        <v>12.09</v>
      </c>
      <c r="S11" s="15">
        <v>10</v>
      </c>
      <c r="T11" s="19">
        <f>R11+S11</f>
        <v>22.09</v>
      </c>
      <c r="U11" s="18">
        <v>16.309999999999999</v>
      </c>
      <c r="V11" s="15">
        <v>7</v>
      </c>
      <c r="W11" s="19">
        <f>U11+V11</f>
        <v>23.31</v>
      </c>
      <c r="X11" s="19">
        <f>K11+Q11-W11-T11</f>
        <v>1112.6000000000001</v>
      </c>
      <c r="Y11" s="86">
        <f t="shared" si="0"/>
        <v>0</v>
      </c>
    </row>
    <row r="12" spans="1:25" ht="21" customHeight="1" x14ac:dyDescent="0.3">
      <c r="A12" s="20">
        <v>8</v>
      </c>
      <c r="B12" s="10">
        <v>55</v>
      </c>
      <c r="C12" s="32" t="s">
        <v>85</v>
      </c>
      <c r="D12" s="32" t="s">
        <v>68</v>
      </c>
      <c r="E12" s="39" t="s">
        <v>69</v>
      </c>
      <c r="F12" s="39" t="s">
        <v>96</v>
      </c>
      <c r="G12" s="51">
        <v>2011</v>
      </c>
      <c r="H12" s="51">
        <v>2012</v>
      </c>
      <c r="I12" s="51">
        <v>2012</v>
      </c>
      <c r="J12" s="51">
        <f>VLOOKUP(G12,Letnice!$D$2:$E$12,2,FALSE)+VLOOKUP(H12,Letnice!$D$2:$E$12,2,FALSE)+VLOOKUP(I12,Letnice!$D$2:$E$12,2,FALSE)</f>
        <v>43</v>
      </c>
      <c r="K12" s="55">
        <f>VLOOKUP(J12,Letnice!$D$16:$E$28,2,FALSE)</f>
        <v>1002</v>
      </c>
      <c r="L12" s="10">
        <v>7</v>
      </c>
      <c r="M12" s="15">
        <v>8</v>
      </c>
      <c r="N12" s="15">
        <v>16</v>
      </c>
      <c r="O12" s="15">
        <v>18</v>
      </c>
      <c r="P12" s="15">
        <v>28</v>
      </c>
      <c r="Q12" s="83">
        <f>SUM(L12:P12)*2</f>
        <v>154</v>
      </c>
      <c r="R12" s="18">
        <v>17.05</v>
      </c>
      <c r="S12" s="15">
        <v>0</v>
      </c>
      <c r="T12" s="19">
        <f>R12+S12</f>
        <v>17.05</v>
      </c>
      <c r="U12" s="18">
        <v>21.34</v>
      </c>
      <c r="V12" s="15">
        <v>7</v>
      </c>
      <c r="W12" s="19">
        <f>U12+V12</f>
        <v>28.34</v>
      </c>
      <c r="X12" s="19">
        <f>K12+Q12-W12-T12</f>
        <v>1110.6100000000001</v>
      </c>
      <c r="Y12" s="86">
        <f t="shared" si="0"/>
        <v>0</v>
      </c>
    </row>
    <row r="13" spans="1:25" ht="21" customHeight="1" x14ac:dyDescent="0.3">
      <c r="A13" s="20">
        <v>9</v>
      </c>
      <c r="B13" s="10">
        <v>60</v>
      </c>
      <c r="C13" s="32" t="s">
        <v>87</v>
      </c>
      <c r="D13" s="32" t="s">
        <v>68</v>
      </c>
      <c r="E13" s="39" t="s">
        <v>69</v>
      </c>
      <c r="F13" s="39" t="s">
        <v>98</v>
      </c>
      <c r="G13" s="51">
        <v>2012</v>
      </c>
      <c r="H13" s="51">
        <v>2012</v>
      </c>
      <c r="I13" s="51">
        <v>2012</v>
      </c>
      <c r="J13" s="51">
        <f>VLOOKUP(G13,Letnice!$D$2:$E$12,2,FALSE)+VLOOKUP(H13,Letnice!$D$2:$E$12,2,FALSE)+VLOOKUP(I13,Letnice!$D$2:$E$12,2,FALSE)</f>
        <v>42</v>
      </c>
      <c r="K13" s="55">
        <f>VLOOKUP(J13,Letnice!$D$16:$E$28,2,FALSE)</f>
        <v>1002</v>
      </c>
      <c r="L13" s="10">
        <v>8</v>
      </c>
      <c r="M13" s="15">
        <v>9</v>
      </c>
      <c r="N13" s="15">
        <v>8</v>
      </c>
      <c r="O13" s="15">
        <v>25</v>
      </c>
      <c r="P13" s="15">
        <v>24</v>
      </c>
      <c r="Q13" s="83">
        <f>SUM(L13:P13)*2</f>
        <v>148</v>
      </c>
      <c r="R13" s="18">
        <v>22.16</v>
      </c>
      <c r="S13" s="15">
        <v>10</v>
      </c>
      <c r="T13" s="19">
        <f>R13+S13</f>
        <v>32.159999999999997</v>
      </c>
      <c r="U13" s="18">
        <v>26.65</v>
      </c>
      <c r="V13" s="15">
        <v>6</v>
      </c>
      <c r="W13" s="19">
        <f>U13+V13</f>
        <v>32.65</v>
      </c>
      <c r="X13" s="19">
        <f>K13+Q13-W13-T13</f>
        <v>1085.1899999999998</v>
      </c>
      <c r="Y13" s="86">
        <f t="shared" si="0"/>
        <v>0</v>
      </c>
    </row>
    <row r="14" spans="1:25" ht="21" customHeight="1" x14ac:dyDescent="0.3">
      <c r="A14" s="20">
        <v>10</v>
      </c>
      <c r="B14" s="10">
        <v>72</v>
      </c>
      <c r="C14" s="32" t="s">
        <v>89</v>
      </c>
      <c r="D14" s="32" t="s">
        <v>68</v>
      </c>
      <c r="E14" s="39" t="s">
        <v>69</v>
      </c>
      <c r="F14" s="39" t="s">
        <v>101</v>
      </c>
      <c r="G14" s="51">
        <v>2011</v>
      </c>
      <c r="H14" s="51">
        <v>2012</v>
      </c>
      <c r="I14" s="51">
        <v>2010</v>
      </c>
      <c r="J14" s="51">
        <f>VLOOKUP(G14,Letnice!$D$2:$E$12,2,FALSE)+VLOOKUP(H14,Letnice!$D$2:$E$12,2,FALSE)+VLOOKUP(I14,Letnice!$D$2:$E$12,2,FALSE)</f>
        <v>45</v>
      </c>
      <c r="K14" s="55">
        <f>VLOOKUP(J14,Letnice!$D$16:$E$28,2,FALSE)</f>
        <v>1001</v>
      </c>
      <c r="L14" s="10">
        <v>8</v>
      </c>
      <c r="M14" s="15">
        <v>9</v>
      </c>
      <c r="N14" s="15">
        <v>8</v>
      </c>
      <c r="O14" s="15">
        <v>28</v>
      </c>
      <c r="P14" s="15">
        <v>14</v>
      </c>
      <c r="Q14" s="83">
        <f>SUM(L14:P14)*2</f>
        <v>134</v>
      </c>
      <c r="R14" s="18">
        <v>14.67</v>
      </c>
      <c r="S14" s="15">
        <v>0</v>
      </c>
      <c r="T14" s="19">
        <f>R14+S14</f>
        <v>14.67</v>
      </c>
      <c r="U14" s="18">
        <v>32.53</v>
      </c>
      <c r="V14" s="15">
        <v>7</v>
      </c>
      <c r="W14" s="19">
        <f>U14+V14</f>
        <v>39.53</v>
      </c>
      <c r="X14" s="19">
        <f>K14+Q14-W14-T14</f>
        <v>1080.8</v>
      </c>
      <c r="Y14" s="86">
        <f t="shared" si="0"/>
        <v>0</v>
      </c>
    </row>
    <row r="15" spans="1:25" ht="21" customHeight="1" x14ac:dyDescent="0.3">
      <c r="A15" s="20">
        <v>11</v>
      </c>
      <c r="B15" s="10">
        <v>77</v>
      </c>
      <c r="C15" s="32" t="s">
        <v>91</v>
      </c>
      <c r="D15" s="32" t="s">
        <v>68</v>
      </c>
      <c r="E15" s="39" t="s">
        <v>69</v>
      </c>
      <c r="F15" s="39" t="s">
        <v>104</v>
      </c>
      <c r="G15" s="51">
        <v>2012</v>
      </c>
      <c r="H15" s="51">
        <v>2010</v>
      </c>
      <c r="I15" s="51">
        <v>2012</v>
      </c>
      <c r="J15" s="51">
        <f>VLOOKUP(G15,Letnice!$D$2:$E$12,2,FALSE)+VLOOKUP(H15,Letnice!$D$2:$E$12,2,FALSE)+VLOOKUP(I15,Letnice!$D$2:$E$12,2,FALSE)</f>
        <v>44</v>
      </c>
      <c r="K15" s="55">
        <f>VLOOKUP(J15,Letnice!$D$16:$E$28,2,FALSE)</f>
        <v>1002</v>
      </c>
      <c r="L15" s="10">
        <v>8</v>
      </c>
      <c r="M15" s="15">
        <v>7</v>
      </c>
      <c r="N15" s="15">
        <v>6</v>
      </c>
      <c r="O15" s="15">
        <v>21</v>
      </c>
      <c r="P15" s="15">
        <v>20</v>
      </c>
      <c r="Q15" s="83">
        <f>SUM(L15:P15)*2</f>
        <v>124</v>
      </c>
      <c r="R15" s="18">
        <v>15.06</v>
      </c>
      <c r="S15" s="15">
        <v>0</v>
      </c>
      <c r="T15" s="19">
        <f>R15+S15</f>
        <v>15.06</v>
      </c>
      <c r="U15" s="18">
        <v>23.43</v>
      </c>
      <c r="V15" s="15">
        <v>7</v>
      </c>
      <c r="W15" s="19">
        <f>U15+V15</f>
        <v>30.43</v>
      </c>
      <c r="X15" s="19">
        <f>K15+Q15-W15-T15</f>
        <v>1080.51</v>
      </c>
      <c r="Y15" s="86">
        <f t="shared" si="0"/>
        <v>0</v>
      </c>
    </row>
    <row r="16" spans="1:25" ht="21" customHeight="1" x14ac:dyDescent="0.3">
      <c r="A16" s="20">
        <v>12</v>
      </c>
      <c r="B16" s="10">
        <v>57</v>
      </c>
      <c r="C16" s="32" t="s">
        <v>86</v>
      </c>
      <c r="D16" s="32" t="s">
        <v>68</v>
      </c>
      <c r="E16" s="39" t="s">
        <v>69</v>
      </c>
      <c r="F16" s="39" t="s">
        <v>97</v>
      </c>
      <c r="G16" s="51">
        <v>2012</v>
      </c>
      <c r="H16" s="51">
        <v>2012</v>
      </c>
      <c r="I16" s="51">
        <v>2010</v>
      </c>
      <c r="J16" s="51">
        <f>VLOOKUP(G16,Letnice!$D$2:$E$12,2,FALSE)+VLOOKUP(H16,Letnice!$D$2:$E$12,2,FALSE)+VLOOKUP(I16,Letnice!$D$2:$E$12,2,FALSE)</f>
        <v>44</v>
      </c>
      <c r="K16" s="55">
        <f>VLOOKUP(J16,Letnice!$D$16:$E$28,2,FALSE)</f>
        <v>1002</v>
      </c>
      <c r="L16" s="10">
        <v>8</v>
      </c>
      <c r="M16" s="15">
        <v>10</v>
      </c>
      <c r="N16" s="15">
        <v>16</v>
      </c>
      <c r="O16" s="15">
        <v>24</v>
      </c>
      <c r="P16" s="15">
        <v>21</v>
      </c>
      <c r="Q16" s="83">
        <f>SUM(L16:P16)*2</f>
        <v>158</v>
      </c>
      <c r="R16" s="18">
        <v>23.82</v>
      </c>
      <c r="S16" s="15">
        <v>10</v>
      </c>
      <c r="T16" s="19">
        <f>R16+S16</f>
        <v>33.82</v>
      </c>
      <c r="U16" s="18">
        <v>34.85</v>
      </c>
      <c r="V16" s="15">
        <v>11</v>
      </c>
      <c r="W16" s="19">
        <f>U16+V16</f>
        <v>45.85</v>
      </c>
      <c r="X16" s="19">
        <f>K16+Q16-W16-T16</f>
        <v>1080.3300000000002</v>
      </c>
      <c r="Y16" s="86">
        <f t="shared" si="0"/>
        <v>0</v>
      </c>
    </row>
    <row r="17" spans="1:25" ht="21" customHeight="1" x14ac:dyDescent="0.3">
      <c r="A17" s="20">
        <v>13</v>
      </c>
      <c r="B17" s="10">
        <v>65</v>
      </c>
      <c r="C17" s="32" t="s">
        <v>88</v>
      </c>
      <c r="D17" s="32" t="s">
        <v>68</v>
      </c>
      <c r="E17" s="39" t="s">
        <v>69</v>
      </c>
      <c r="F17" s="39" t="s">
        <v>99</v>
      </c>
      <c r="G17" s="51">
        <v>2012</v>
      </c>
      <c r="H17" s="51">
        <v>2012</v>
      </c>
      <c r="I17" s="51">
        <v>2013</v>
      </c>
      <c r="J17" s="51">
        <f>VLOOKUP(G17,Letnice!$D$2:$E$12,2,FALSE)+VLOOKUP(H17,Letnice!$D$2:$E$12,2,FALSE)+VLOOKUP(I17,Letnice!$D$2:$E$12,2,FALSE)</f>
        <v>41</v>
      </c>
      <c r="K17" s="55">
        <f>VLOOKUP(J17,Letnice!$D$16:$E$28,2,FALSE)</f>
        <v>1003</v>
      </c>
      <c r="L17" s="10">
        <v>10</v>
      </c>
      <c r="M17" s="15">
        <v>8</v>
      </c>
      <c r="N17" s="15">
        <v>10</v>
      </c>
      <c r="O17" s="15">
        <v>22</v>
      </c>
      <c r="P17" s="15">
        <v>15</v>
      </c>
      <c r="Q17" s="83">
        <f>SUM(L17:P17)*2</f>
        <v>130</v>
      </c>
      <c r="R17" s="18">
        <v>24.07</v>
      </c>
      <c r="S17" s="15">
        <v>15</v>
      </c>
      <c r="T17" s="19">
        <f>R17+S17</f>
        <v>39.07</v>
      </c>
      <c r="U17" s="18">
        <v>23.23</v>
      </c>
      <c r="V17" s="15">
        <v>11</v>
      </c>
      <c r="W17" s="19">
        <f>U17+V17</f>
        <v>34.230000000000004</v>
      </c>
      <c r="X17" s="19">
        <f>K17+Q17-W17-T17</f>
        <v>1059.7</v>
      </c>
      <c r="Y17" s="86">
        <f t="shared" si="0"/>
        <v>0</v>
      </c>
    </row>
    <row r="18" spans="1:25" ht="21" customHeight="1" x14ac:dyDescent="0.3">
      <c r="A18" s="20">
        <v>14</v>
      </c>
      <c r="B18" s="10">
        <v>87</v>
      </c>
      <c r="C18" s="32" t="s">
        <v>93</v>
      </c>
      <c r="D18" s="32" t="s">
        <v>68</v>
      </c>
      <c r="E18" s="39" t="s">
        <v>69</v>
      </c>
      <c r="F18" s="39" t="s">
        <v>106</v>
      </c>
      <c r="G18" s="51">
        <v>2013</v>
      </c>
      <c r="H18" s="51">
        <v>2014</v>
      </c>
      <c r="I18" s="51">
        <v>2012</v>
      </c>
      <c r="J18" s="51">
        <f>VLOOKUP(G18,Letnice!$D$2:$E$12,2,FALSE)+VLOOKUP(H18,Letnice!$D$2:$E$12,2,FALSE)+VLOOKUP(I18,Letnice!$D$2:$E$12,2,FALSE)</f>
        <v>39</v>
      </c>
      <c r="K18" s="55">
        <f>VLOOKUP(J18,Letnice!$D$16:$E$28,2,FALSE)</f>
        <v>1003</v>
      </c>
      <c r="L18" s="10">
        <v>7</v>
      </c>
      <c r="M18" s="15">
        <v>7</v>
      </c>
      <c r="N18" s="15">
        <v>10</v>
      </c>
      <c r="O18" s="15">
        <v>16</v>
      </c>
      <c r="P18" s="15">
        <v>20</v>
      </c>
      <c r="Q18" s="83">
        <f>SUM(L18:P18)*2</f>
        <v>120</v>
      </c>
      <c r="R18" s="18">
        <v>25.77</v>
      </c>
      <c r="S18" s="15">
        <v>10</v>
      </c>
      <c r="T18" s="19">
        <f>R18+S18</f>
        <v>35.769999999999996</v>
      </c>
      <c r="U18" s="18">
        <v>24.99</v>
      </c>
      <c r="V18" s="15">
        <v>5</v>
      </c>
      <c r="W18" s="19">
        <f>U18+V18</f>
        <v>29.99</v>
      </c>
      <c r="X18" s="19">
        <f>K18+Q18-W18-T18</f>
        <v>1057.24</v>
      </c>
      <c r="Y18" s="86">
        <f t="shared" si="0"/>
        <v>0</v>
      </c>
    </row>
    <row r="19" spans="1:25" s="2" customFormat="1" ht="21.75" customHeight="1" x14ac:dyDescent="0.35">
      <c r="A19" s="7"/>
      <c r="B19" s="5"/>
      <c r="C19" s="5"/>
      <c r="D19" s="6"/>
      <c r="E19" s="6"/>
      <c r="F19" s="6"/>
      <c r="G19" s="6"/>
      <c r="H19" s="6"/>
      <c r="I19" s="6"/>
      <c r="J19" s="6"/>
      <c r="K19" s="57"/>
      <c r="L19" s="5"/>
      <c r="M19" s="5"/>
      <c r="N19" s="5"/>
      <c r="O19" s="8"/>
      <c r="P19" s="5"/>
      <c r="Q19" s="5"/>
      <c r="R19" s="5"/>
      <c r="S19" s="5"/>
      <c r="T19" s="5"/>
      <c r="U19" s="5"/>
      <c r="V19" s="12"/>
      <c r="W19" s="9"/>
      <c r="X19" s="11"/>
    </row>
    <row r="20" spans="1:25" s="2" customFormat="1" ht="21.75" customHeight="1" x14ac:dyDescent="0.35">
      <c r="A20" s="7" t="str">
        <f>Osnovni_podatki!A9</f>
        <v>Predsednik tekmovalnega odbora:</v>
      </c>
      <c r="B20" s="5"/>
      <c r="C20" s="5"/>
      <c r="D20" s="6"/>
      <c r="E20" s="6"/>
      <c r="F20" s="6"/>
      <c r="G20" s="6"/>
      <c r="H20" s="6"/>
      <c r="I20" s="6"/>
      <c r="J20" s="6"/>
      <c r="K20" s="57" t="str">
        <f>Osnovni_podatki!A10</f>
        <v>Predsednik obračunske komisije:</v>
      </c>
      <c r="L20" s="5"/>
      <c r="M20" s="5"/>
      <c r="N20" s="5"/>
      <c r="O20" s="8"/>
      <c r="P20" s="5"/>
      <c r="Q20" s="5"/>
      <c r="R20" s="5"/>
      <c r="S20" s="5"/>
      <c r="T20" s="5"/>
      <c r="U20" s="5"/>
      <c r="V20" s="12"/>
      <c r="W20" s="9"/>
      <c r="X20" s="49" t="str">
        <f>Osnovni_podatki!A11</f>
        <v>Vodja tekmovanja:</v>
      </c>
    </row>
    <row r="21" spans="1:25" s="2" customFormat="1" ht="21.75" customHeight="1" x14ac:dyDescent="0.35">
      <c r="A21" s="45" t="str">
        <f>Osnovni_podatki!B9</f>
        <v>Slavko Pitrof</v>
      </c>
      <c r="B21" s="5"/>
      <c r="C21" s="5"/>
      <c r="D21" s="6"/>
      <c r="E21" s="6"/>
      <c r="F21" s="6"/>
      <c r="G21" s="6"/>
      <c r="H21" s="6"/>
      <c r="I21" s="6"/>
      <c r="J21" s="6"/>
      <c r="K21" s="57" t="str">
        <f>Osnovni_podatki!B10</f>
        <v>Matjaž Klasinc</v>
      </c>
      <c r="L21" s="5"/>
      <c r="M21" s="5"/>
      <c r="N21" s="5"/>
      <c r="O21" s="8"/>
      <c r="P21" s="5"/>
      <c r="Q21" s="5"/>
      <c r="R21" s="5"/>
      <c r="S21" s="5"/>
      <c r="T21" s="5"/>
      <c r="U21" s="5"/>
      <c r="V21" s="12"/>
      <c r="W21" s="9"/>
      <c r="X21" s="50" t="str">
        <f>Osnovni_podatki!B11</f>
        <v>Boštjan Plajh</v>
      </c>
    </row>
  </sheetData>
  <sortState xmlns:xlrd2="http://schemas.microsoft.com/office/spreadsheetml/2017/richdata2" ref="B5:X18">
    <sortCondition descending="1" ref="X5:X18"/>
    <sortCondition descending="1" ref="Q5:Q18"/>
    <sortCondition ref="W5:W18"/>
    <sortCondition ref="T5:T18"/>
  </sortState>
  <mergeCells count="15">
    <mergeCell ref="U3:W3"/>
    <mergeCell ref="X3:X4"/>
    <mergeCell ref="A3:A4"/>
    <mergeCell ref="O3:O4"/>
    <mergeCell ref="P3:P4"/>
    <mergeCell ref="R3:T3"/>
    <mergeCell ref="C3:F3"/>
    <mergeCell ref="B3:B4"/>
    <mergeCell ref="K3:K4"/>
    <mergeCell ref="M3:M4"/>
    <mergeCell ref="L3:L4"/>
    <mergeCell ref="G3:I3"/>
    <mergeCell ref="J3:J4"/>
    <mergeCell ref="Q3:Q4"/>
    <mergeCell ref="N3:N4"/>
  </mergeCells>
  <phoneticPr fontId="11" type="noConversion"/>
  <conditionalFormatting sqref="Y5:Y18">
    <cfRule type="cellIs" dxfId="1" priority="1" operator="greaterThan">
      <formula>0</formula>
    </cfRule>
  </conditionalFormatting>
  <printOptions horizontalCentered="1"/>
  <pageMargins left="0.59055118110236227" right="0.59055118110236227" top="0.59055118110236227" bottom="0.39370078740157483" header="0" footer="0"/>
  <pageSetup paperSize="9" scale="61" fitToHeight="2" orientation="landscape" r:id="rId1"/>
  <headerFooter>
    <oddHeader xml:space="preserve">&amp;C&amp;"Arial,Krepko"&amp;11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W9"/>
  <sheetViews>
    <sheetView zoomScale="85" zoomScaleNormal="85" workbookViewId="0">
      <pane xSplit="2" ySplit="4" topLeftCell="C5" activePane="bottomRight" state="frozen"/>
      <selection activeCell="B4" sqref="B4:R36"/>
      <selection pane="topRight" activeCell="B4" sqref="B4:R36"/>
      <selection pane="bottomLeft" activeCell="B4" sqref="B4:R36"/>
      <selection pane="bottomRight" activeCell="F10" sqref="F10"/>
    </sheetView>
  </sheetViews>
  <sheetFormatPr defaultColWidth="9.109375" defaultRowHeight="15.6" x14ac:dyDescent="0.3"/>
  <cols>
    <col min="1" max="1" width="5.6640625" style="5" customWidth="1"/>
    <col min="2" max="2" width="5.6640625" style="13" customWidth="1"/>
    <col min="3" max="3" width="25.6640625" style="13" customWidth="1"/>
    <col min="4" max="6" width="25.6640625" style="2" customWidth="1"/>
    <col min="7" max="8" width="5.6640625" style="13" customWidth="1"/>
    <col min="9" max="12" width="5.6640625" style="4" customWidth="1"/>
    <col min="13" max="13" width="5.6640625" style="5" customWidth="1"/>
    <col min="14" max="15" width="7.33203125" style="4" customWidth="1"/>
    <col min="16" max="16" width="7.33203125" style="9" customWidth="1"/>
    <col min="17" max="18" width="7.33203125" style="4" customWidth="1"/>
    <col min="19" max="19" width="7.33203125" style="14" customWidth="1"/>
    <col min="20" max="20" width="8.88671875" style="4" customWidth="1"/>
    <col min="21" max="21" width="0.109375" style="2" customWidth="1"/>
    <col min="22" max="22" width="9.109375" style="2"/>
    <col min="23" max="23" width="3.44140625" style="2" customWidth="1"/>
    <col min="24" max="16384" width="9.109375" style="2"/>
  </cols>
  <sheetData>
    <row r="1" spans="1:23" s="48" customFormat="1" ht="18" x14ac:dyDescent="0.35">
      <c r="A1" s="46" t="str">
        <f>Osnovni_podatki!B6</f>
        <v>Gasilska zveza Slovenska Bistrica</v>
      </c>
      <c r="B1" s="46"/>
      <c r="C1" s="46"/>
      <c r="D1" s="46"/>
      <c r="E1" s="46"/>
      <c r="F1" s="46"/>
      <c r="G1" s="12" t="str">
        <f>Osnovni_podatki!B5</f>
        <v>12. kviz gasilske mladine GZ Slovenska Bistrica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47" t="str">
        <f>Osnovni_podatki!B7&amp;", "&amp;TEXT(Osnovni_podatki!B8,"dd. mmmm yyyy")</f>
        <v>Spodnja Polskava, 14. marec 2026</v>
      </c>
    </row>
    <row r="2" spans="1:23" ht="12.75" customHeight="1" thickBot="1" x14ac:dyDescent="0.4">
      <c r="A2" s="7"/>
      <c r="B2" s="7"/>
      <c r="C2" s="7"/>
      <c r="D2" s="6"/>
      <c r="E2" s="6"/>
      <c r="F2" s="6"/>
      <c r="G2" s="21"/>
      <c r="H2" s="5"/>
      <c r="I2" s="5"/>
      <c r="J2" s="5"/>
      <c r="K2" s="8"/>
      <c r="L2" s="5"/>
      <c r="N2" s="5"/>
      <c r="O2" s="5"/>
      <c r="P2" s="5"/>
      <c r="Q2" s="5"/>
      <c r="R2" s="12"/>
      <c r="S2" s="9"/>
      <c r="T2" s="9"/>
    </row>
    <row r="3" spans="1:23" s="1" customFormat="1" ht="60" customHeight="1" thickBot="1" x14ac:dyDescent="0.3">
      <c r="A3" s="145" t="s">
        <v>5</v>
      </c>
      <c r="B3" s="149" t="s">
        <v>8</v>
      </c>
      <c r="C3" s="128" t="s">
        <v>20</v>
      </c>
      <c r="D3" s="147"/>
      <c r="E3" s="147"/>
      <c r="F3" s="148"/>
      <c r="G3" s="154" t="s">
        <v>1</v>
      </c>
      <c r="H3" s="139" t="s">
        <v>10</v>
      </c>
      <c r="I3" s="106" t="s">
        <v>24</v>
      </c>
      <c r="J3" s="152" t="s">
        <v>47</v>
      </c>
      <c r="K3" s="152" t="s">
        <v>9</v>
      </c>
      <c r="L3" s="110" t="s">
        <v>48</v>
      </c>
      <c r="M3" s="115" t="s">
        <v>41</v>
      </c>
      <c r="N3" s="95" t="s">
        <v>21</v>
      </c>
      <c r="O3" s="96"/>
      <c r="P3" s="112"/>
      <c r="Q3" s="98" t="s">
        <v>39</v>
      </c>
      <c r="R3" s="96"/>
      <c r="S3" s="97"/>
      <c r="T3" s="141" t="s">
        <v>4</v>
      </c>
      <c r="U3" s="142"/>
      <c r="V3" s="59"/>
    </row>
    <row r="4" spans="1:23" ht="159.9" customHeight="1" thickBot="1" x14ac:dyDescent="0.3">
      <c r="A4" s="146"/>
      <c r="B4" s="150"/>
      <c r="C4" s="87" t="s">
        <v>0</v>
      </c>
      <c r="D4" s="87" t="s">
        <v>7</v>
      </c>
      <c r="E4" s="87" t="s">
        <v>22</v>
      </c>
      <c r="F4" s="87" t="s">
        <v>23</v>
      </c>
      <c r="G4" s="155"/>
      <c r="H4" s="140"/>
      <c r="I4" s="151"/>
      <c r="J4" s="153"/>
      <c r="K4" s="153"/>
      <c r="L4" s="111"/>
      <c r="M4" s="116"/>
      <c r="N4" s="27" t="s">
        <v>2</v>
      </c>
      <c r="O4" s="27" t="s">
        <v>18</v>
      </c>
      <c r="P4" s="28" t="s">
        <v>11</v>
      </c>
      <c r="Q4" s="29" t="s">
        <v>2</v>
      </c>
      <c r="R4" s="30" t="s">
        <v>3</v>
      </c>
      <c r="S4" s="31" t="s">
        <v>11</v>
      </c>
      <c r="T4" s="143"/>
      <c r="U4" s="144"/>
      <c r="V4" s="84" t="s">
        <v>45</v>
      </c>
      <c r="W4" s="3"/>
    </row>
    <row r="5" spans="1:23" ht="21.75" customHeight="1" x14ac:dyDescent="0.3">
      <c r="A5" s="34">
        <v>1</v>
      </c>
      <c r="B5" s="35">
        <v>108</v>
      </c>
      <c r="C5" s="156" t="s">
        <v>84</v>
      </c>
      <c r="D5" s="36" t="s">
        <v>68</v>
      </c>
      <c r="E5" s="38" t="s">
        <v>69</v>
      </c>
      <c r="F5" s="38" t="s">
        <v>109</v>
      </c>
      <c r="G5" s="35">
        <v>1000</v>
      </c>
      <c r="H5" s="35">
        <v>8</v>
      </c>
      <c r="I5" s="37">
        <v>6</v>
      </c>
      <c r="J5" s="37">
        <v>4</v>
      </c>
      <c r="K5" s="37">
        <v>25</v>
      </c>
      <c r="L5" s="37">
        <v>20</v>
      </c>
      <c r="M5" s="83">
        <f>SUM(H5:L5)*2</f>
        <v>126</v>
      </c>
      <c r="N5" s="18">
        <v>19.62</v>
      </c>
      <c r="O5" s="15">
        <v>10</v>
      </c>
      <c r="P5" s="33">
        <f>SUM(O5+N5)</f>
        <v>29.62</v>
      </c>
      <c r="Q5" s="18">
        <v>23.31</v>
      </c>
      <c r="R5" s="15">
        <v>2</v>
      </c>
      <c r="S5" s="33">
        <f>SUM(Q5+R5)</f>
        <v>25.31</v>
      </c>
      <c r="T5" s="33">
        <f>G5+M5-S5-P5</f>
        <v>1071.0700000000002</v>
      </c>
      <c r="U5" s="16"/>
      <c r="V5" s="86">
        <f>(IF(T5=T4,1,0))+(IF(T5=T6,1,0))</f>
        <v>0</v>
      </c>
      <c r="W5" s="6"/>
    </row>
    <row r="6" spans="1:23" ht="21.75" customHeight="1" x14ac:dyDescent="0.3">
      <c r="A6" s="20">
        <v>2</v>
      </c>
      <c r="B6" s="10">
        <v>98</v>
      </c>
      <c r="C6" s="32" t="s">
        <v>108</v>
      </c>
      <c r="D6" s="32" t="s">
        <v>68</v>
      </c>
      <c r="E6" s="39" t="s">
        <v>69</v>
      </c>
      <c r="F6" s="39" t="s">
        <v>111</v>
      </c>
      <c r="G6" s="10">
        <v>1000</v>
      </c>
      <c r="H6" s="10">
        <v>7</v>
      </c>
      <c r="I6" s="15">
        <v>4</v>
      </c>
      <c r="J6" s="15">
        <v>10</v>
      </c>
      <c r="K6" s="15">
        <v>28</v>
      </c>
      <c r="L6" s="15">
        <v>16</v>
      </c>
      <c r="M6" s="83">
        <f>SUM(H6:L6)*2</f>
        <v>130</v>
      </c>
      <c r="N6" s="18">
        <v>29.72</v>
      </c>
      <c r="O6" s="15">
        <v>0</v>
      </c>
      <c r="P6" s="19">
        <f>SUM(O6+N6)</f>
        <v>29.72</v>
      </c>
      <c r="Q6" s="18">
        <v>26.38</v>
      </c>
      <c r="R6" s="15">
        <v>12</v>
      </c>
      <c r="S6" s="19">
        <f>SUM(Q6+R6)</f>
        <v>38.379999999999995</v>
      </c>
      <c r="T6" s="19">
        <f>G6+M6-S6-P6</f>
        <v>1061.8999999999999</v>
      </c>
      <c r="U6" s="17"/>
      <c r="V6" s="86">
        <f>(IF(T6=T5,1,0))+(IF(T6=T7,1,0))</f>
        <v>0</v>
      </c>
    </row>
    <row r="7" spans="1:23" ht="21.75" customHeight="1" x14ac:dyDescent="0.35">
      <c r="A7" s="7"/>
      <c r="B7" s="5"/>
      <c r="C7" s="5"/>
      <c r="D7" s="6"/>
      <c r="E7" s="6"/>
      <c r="F7" s="6"/>
      <c r="G7" s="5"/>
      <c r="H7" s="5"/>
      <c r="I7" s="5"/>
      <c r="J7" s="5"/>
      <c r="K7" s="8"/>
      <c r="L7" s="5"/>
      <c r="N7" s="5"/>
      <c r="O7" s="5"/>
      <c r="P7" s="5"/>
      <c r="Q7" s="5"/>
      <c r="R7" s="12"/>
      <c r="S7" s="9"/>
      <c r="T7" s="11"/>
    </row>
    <row r="8" spans="1:23" ht="21.75" customHeight="1" x14ac:dyDescent="0.35">
      <c r="A8" s="7" t="str">
        <f>Osnovni_podatki!A9</f>
        <v>Predsednik tekmovalnega odbora:</v>
      </c>
      <c r="B8" s="5"/>
      <c r="C8" s="5"/>
      <c r="D8" s="6"/>
      <c r="E8" s="6"/>
      <c r="F8" s="6"/>
      <c r="G8" s="5" t="str">
        <f>Osnovni_podatki!A10</f>
        <v>Predsednik obračunske komisije:</v>
      </c>
      <c r="H8" s="5"/>
      <c r="I8" s="5"/>
      <c r="J8" s="5"/>
      <c r="K8" s="8"/>
      <c r="L8" s="5"/>
      <c r="N8" s="5"/>
      <c r="O8" s="5"/>
      <c r="P8" s="5"/>
      <c r="Q8" s="5"/>
      <c r="R8" s="12"/>
      <c r="S8" s="9"/>
      <c r="T8" s="49" t="str">
        <f>Osnovni_podatki!A11</f>
        <v>Vodja tekmovanja:</v>
      </c>
    </row>
    <row r="9" spans="1:23" ht="21.75" customHeight="1" x14ac:dyDescent="0.35">
      <c r="A9" s="45" t="str">
        <f>Osnovni_podatki!B9</f>
        <v>Slavko Pitrof</v>
      </c>
      <c r="B9" s="5"/>
      <c r="C9" s="5"/>
      <c r="D9" s="6"/>
      <c r="E9" s="6"/>
      <c r="F9" s="6"/>
      <c r="G9" s="5" t="str">
        <f>Osnovni_podatki!B10</f>
        <v>Matjaž Klasinc</v>
      </c>
      <c r="H9" s="5"/>
      <c r="I9" s="5"/>
      <c r="J9" s="5"/>
      <c r="K9" s="8"/>
      <c r="L9" s="5"/>
      <c r="N9" s="5"/>
      <c r="O9" s="5"/>
      <c r="P9" s="5"/>
      <c r="Q9" s="5"/>
      <c r="R9" s="12"/>
      <c r="S9" s="9"/>
      <c r="T9" s="50" t="str">
        <f>Osnovni_podatki!B11</f>
        <v>Boštjan Plajh</v>
      </c>
    </row>
  </sheetData>
  <sortState xmlns:xlrd2="http://schemas.microsoft.com/office/spreadsheetml/2017/richdata2" ref="B5:T6">
    <sortCondition descending="1" ref="T5:T6"/>
    <sortCondition descending="1" ref="M5:M6"/>
    <sortCondition ref="S5:S6"/>
    <sortCondition ref="P5:P6"/>
  </sortState>
  <mergeCells count="13">
    <mergeCell ref="H3:H4"/>
    <mergeCell ref="T3:U4"/>
    <mergeCell ref="A3:A4"/>
    <mergeCell ref="C3:F3"/>
    <mergeCell ref="B3:B4"/>
    <mergeCell ref="Q3:S3"/>
    <mergeCell ref="N3:P3"/>
    <mergeCell ref="L3:L4"/>
    <mergeCell ref="I3:I4"/>
    <mergeCell ref="K3:K4"/>
    <mergeCell ref="G3:G4"/>
    <mergeCell ref="M3:M4"/>
    <mergeCell ref="J3:J4"/>
  </mergeCells>
  <phoneticPr fontId="0" type="noConversion"/>
  <conditionalFormatting sqref="V5:V6">
    <cfRule type="cellIs" dxfId="0" priority="1" operator="greaterThan">
      <formula>0</formula>
    </cfRule>
  </conditionalFormatting>
  <printOptions horizontalCentered="1"/>
  <pageMargins left="0.59055118110236227" right="0.59055118110236227" top="0.59055118110236227" bottom="0.39370078740157483" header="0" footer="0"/>
  <pageSetup paperSize="9" scale="66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topLeftCell="A13" workbookViewId="0">
      <selection activeCell="G15" sqref="G15"/>
    </sheetView>
  </sheetViews>
  <sheetFormatPr defaultRowHeight="13.2" x14ac:dyDescent="0.25"/>
  <sheetData>
    <row r="1" spans="1:8" ht="25.5" customHeight="1" x14ac:dyDescent="0.25">
      <c r="A1" s="68" t="s">
        <v>33</v>
      </c>
      <c r="B1" s="69" t="s">
        <v>36</v>
      </c>
      <c r="D1" s="76" t="s">
        <v>34</v>
      </c>
      <c r="E1" s="69" t="s">
        <v>36</v>
      </c>
      <c r="H1" s="81" t="s">
        <v>35</v>
      </c>
    </row>
    <row r="2" spans="1:8" ht="13.8" thickBot="1" x14ac:dyDescent="0.3">
      <c r="A2" s="70">
        <v>2020</v>
      </c>
      <c r="B2" s="71">
        <v>6</v>
      </c>
      <c r="D2" s="72">
        <v>2020</v>
      </c>
      <c r="E2" s="71">
        <v>12</v>
      </c>
      <c r="H2" s="82">
        <v>2026</v>
      </c>
    </row>
    <row r="3" spans="1:8" x14ac:dyDescent="0.25">
      <c r="A3" s="72">
        <v>2019</v>
      </c>
      <c r="B3" s="73">
        <f>$H$2-A3</f>
        <v>7</v>
      </c>
      <c r="D3" s="72">
        <v>2019</v>
      </c>
      <c r="E3" s="73">
        <v>12</v>
      </c>
    </row>
    <row r="4" spans="1:8" x14ac:dyDescent="0.25">
      <c r="A4" s="72">
        <v>2018</v>
      </c>
      <c r="B4" s="73">
        <f>$H$2-A4</f>
        <v>8</v>
      </c>
      <c r="D4" s="72">
        <v>2018</v>
      </c>
      <c r="E4" s="73">
        <v>12</v>
      </c>
    </row>
    <row r="5" spans="1:8" x14ac:dyDescent="0.25">
      <c r="A5" s="72">
        <v>2017</v>
      </c>
      <c r="B5" s="73">
        <f>$H$2-A5</f>
        <v>9</v>
      </c>
      <c r="D5" s="72">
        <v>2017</v>
      </c>
      <c r="E5" s="73">
        <v>12</v>
      </c>
    </row>
    <row r="6" spans="1:8" x14ac:dyDescent="0.25">
      <c r="A6" s="72">
        <v>2016</v>
      </c>
      <c r="B6" s="73">
        <f>$H$2-A6</f>
        <v>10</v>
      </c>
      <c r="D6" s="72">
        <v>2016</v>
      </c>
      <c r="E6" s="73">
        <v>12</v>
      </c>
    </row>
    <row r="7" spans="1:8" ht="13.8" thickBot="1" x14ac:dyDescent="0.3">
      <c r="A7" s="74">
        <v>2015</v>
      </c>
      <c r="B7" s="75">
        <f>$H$2-A7</f>
        <v>11</v>
      </c>
      <c r="D7" s="72">
        <v>2015</v>
      </c>
      <c r="E7" s="73">
        <v>12</v>
      </c>
    </row>
    <row r="8" spans="1:8" x14ac:dyDescent="0.25">
      <c r="D8" s="72">
        <v>2014</v>
      </c>
      <c r="E8" s="73">
        <f>$H$2-D8</f>
        <v>12</v>
      </c>
    </row>
    <row r="9" spans="1:8" x14ac:dyDescent="0.25">
      <c r="D9" s="72">
        <v>2013</v>
      </c>
      <c r="E9" s="73">
        <f>$H$2-D9</f>
        <v>13</v>
      </c>
    </row>
    <row r="10" spans="1:8" x14ac:dyDescent="0.25">
      <c r="D10" s="72">
        <v>2012</v>
      </c>
      <c r="E10" s="73">
        <f>$H$2-D10</f>
        <v>14</v>
      </c>
    </row>
    <row r="11" spans="1:8" x14ac:dyDescent="0.25">
      <c r="D11" s="72">
        <v>2011</v>
      </c>
      <c r="E11" s="73">
        <f>$H$2-D11</f>
        <v>15</v>
      </c>
    </row>
    <row r="12" spans="1:8" ht="13.8" thickBot="1" x14ac:dyDescent="0.3">
      <c r="D12" s="74">
        <v>2010</v>
      </c>
      <c r="E12" s="75">
        <f>$H$2-D12</f>
        <v>16</v>
      </c>
    </row>
    <row r="14" spans="1:8" ht="13.8" thickBot="1" x14ac:dyDescent="0.3"/>
    <row r="15" spans="1:8" ht="26.4" x14ac:dyDescent="0.25">
      <c r="A15" s="68" t="s">
        <v>33</v>
      </c>
      <c r="B15" s="77" t="s">
        <v>37</v>
      </c>
      <c r="D15" s="76" t="s">
        <v>34</v>
      </c>
      <c r="E15" s="77" t="s">
        <v>37</v>
      </c>
    </row>
    <row r="16" spans="1:8" x14ac:dyDescent="0.25">
      <c r="A16" s="70">
        <v>18</v>
      </c>
      <c r="B16" s="78">
        <v>1007</v>
      </c>
      <c r="D16" s="70">
        <v>36</v>
      </c>
      <c r="E16" s="78">
        <v>1005</v>
      </c>
    </row>
    <row r="17" spans="1:5" x14ac:dyDescent="0.25">
      <c r="A17" s="72">
        <v>19</v>
      </c>
      <c r="B17" s="79">
        <v>1007</v>
      </c>
      <c r="D17" s="72">
        <v>37</v>
      </c>
      <c r="E17" s="79">
        <v>1005</v>
      </c>
    </row>
    <row r="18" spans="1:5" x14ac:dyDescent="0.25">
      <c r="A18" s="72">
        <v>20</v>
      </c>
      <c r="B18" s="79">
        <v>1007</v>
      </c>
      <c r="D18" s="72">
        <v>38</v>
      </c>
      <c r="E18" s="79">
        <v>1005</v>
      </c>
    </row>
    <row r="19" spans="1:5" x14ac:dyDescent="0.25">
      <c r="A19" s="72">
        <v>21</v>
      </c>
      <c r="B19" s="79">
        <v>1005</v>
      </c>
      <c r="D19" s="72">
        <v>39</v>
      </c>
      <c r="E19" s="79">
        <v>1003</v>
      </c>
    </row>
    <row r="20" spans="1:5" x14ac:dyDescent="0.25">
      <c r="A20" s="72">
        <v>22</v>
      </c>
      <c r="B20" s="79">
        <v>1005</v>
      </c>
      <c r="D20" s="72">
        <v>40</v>
      </c>
      <c r="E20" s="79">
        <v>1003</v>
      </c>
    </row>
    <row r="21" spans="1:5" x14ac:dyDescent="0.25">
      <c r="A21" s="72">
        <v>23</v>
      </c>
      <c r="B21" s="79">
        <v>1005</v>
      </c>
      <c r="D21" s="72">
        <v>41</v>
      </c>
      <c r="E21" s="79">
        <v>1003</v>
      </c>
    </row>
    <row r="22" spans="1:5" x14ac:dyDescent="0.25">
      <c r="A22" s="72">
        <v>24</v>
      </c>
      <c r="B22" s="79">
        <v>1003</v>
      </c>
      <c r="D22" s="72">
        <v>42</v>
      </c>
      <c r="E22" s="79">
        <v>1002</v>
      </c>
    </row>
    <row r="23" spans="1:5" x14ac:dyDescent="0.25">
      <c r="A23" s="72">
        <v>25</v>
      </c>
      <c r="B23" s="79">
        <v>1003</v>
      </c>
      <c r="D23" s="72">
        <v>43</v>
      </c>
      <c r="E23" s="79">
        <v>1002</v>
      </c>
    </row>
    <row r="24" spans="1:5" x14ac:dyDescent="0.25">
      <c r="A24" s="72">
        <v>26</v>
      </c>
      <c r="B24" s="79">
        <v>1003</v>
      </c>
      <c r="D24" s="72">
        <v>44</v>
      </c>
      <c r="E24" s="79">
        <v>1002</v>
      </c>
    </row>
    <row r="25" spans="1:5" x14ac:dyDescent="0.25">
      <c r="A25" s="72">
        <v>27</v>
      </c>
      <c r="B25" s="79">
        <v>1002</v>
      </c>
      <c r="D25" s="72">
        <v>45</v>
      </c>
      <c r="E25" s="79">
        <v>1001</v>
      </c>
    </row>
    <row r="26" spans="1:5" x14ac:dyDescent="0.25">
      <c r="A26" s="72">
        <v>28</v>
      </c>
      <c r="B26" s="79">
        <v>1002</v>
      </c>
      <c r="D26" s="72">
        <v>46</v>
      </c>
      <c r="E26" s="79">
        <v>1001</v>
      </c>
    </row>
    <row r="27" spans="1:5" x14ac:dyDescent="0.25">
      <c r="A27" s="72">
        <v>29</v>
      </c>
      <c r="B27" s="79">
        <v>1002</v>
      </c>
      <c r="D27" s="72">
        <v>47</v>
      </c>
      <c r="E27" s="79">
        <v>1001</v>
      </c>
    </row>
    <row r="28" spans="1:5" ht="13.8" thickBot="1" x14ac:dyDescent="0.3">
      <c r="A28" s="72">
        <v>30</v>
      </c>
      <c r="B28" s="79">
        <v>1001</v>
      </c>
      <c r="D28" s="74">
        <v>48</v>
      </c>
      <c r="E28" s="80">
        <v>1000</v>
      </c>
    </row>
    <row r="29" spans="1:5" x14ac:dyDescent="0.25">
      <c r="A29" s="72">
        <v>31</v>
      </c>
      <c r="B29" s="79">
        <v>1001</v>
      </c>
    </row>
    <row r="30" spans="1:5" x14ac:dyDescent="0.25">
      <c r="A30" s="72">
        <v>32</v>
      </c>
      <c r="B30" s="79">
        <v>1001</v>
      </c>
    </row>
    <row r="31" spans="1:5" ht="13.8" thickBot="1" x14ac:dyDescent="0.3">
      <c r="A31" s="74">
        <v>33</v>
      </c>
      <c r="B31" s="80">
        <v>1000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6</vt:i4>
      </vt:variant>
    </vt:vector>
  </HeadingPairs>
  <TitlesOfParts>
    <vt:vector size="11" baseType="lpstr">
      <vt:lpstr>Osnovni_podatki</vt:lpstr>
      <vt:lpstr>PIONIRJI</vt:lpstr>
      <vt:lpstr>MLADINCI</vt:lpstr>
      <vt:lpstr>PRIPRAVNIKI</vt:lpstr>
      <vt:lpstr>Letnice</vt:lpstr>
      <vt:lpstr>MLADINCI!Področje_tiskanja</vt:lpstr>
      <vt:lpstr>PIONIRJI!Področje_tiskanja</vt:lpstr>
      <vt:lpstr>PRIPRAVNIKI!Področje_tiskanja</vt:lpstr>
      <vt:lpstr>MLADINCI!Tiskanje_naslovov</vt:lpstr>
      <vt:lpstr>PIONIRJI!Tiskanje_naslovov</vt:lpstr>
      <vt:lpstr>PRIPRAVNIKI!Tiskanje_naslovov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Priloga_ocenjevanje</dc:title>
  <dc:creator>GZS</dc:creator>
  <cp:lastModifiedBy>Klasinc Matjaž</cp:lastModifiedBy>
  <cp:lastPrinted>2026-03-14T11:35:35Z</cp:lastPrinted>
  <dcterms:created xsi:type="dcterms:W3CDTF">1997-01-31T12:20:41Z</dcterms:created>
  <dcterms:modified xsi:type="dcterms:W3CDTF">2026-03-14T11:51:04Z</dcterms:modified>
</cp:coreProperties>
</file>